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0745" yWindow="15" windowWidth="20565" windowHeight="6810" activeTab="1"/>
  </bookViews>
  <sheets>
    <sheet name="ССРСС-1_2000" sheetId="28" r:id="rId1"/>
    <sheet name="ССРСС-1_4кв.2020" sheetId="29" r:id="rId2"/>
  </sheets>
  <calcPr calcId="145621"/>
</workbook>
</file>

<file path=xl/calcChain.xml><?xml version="1.0" encoding="utf-8"?>
<calcChain xmlns="http://schemas.openxmlformats.org/spreadsheetml/2006/main">
  <c r="G212" i="29" l="1"/>
  <c r="H212" i="29" s="1"/>
  <c r="D212" i="29"/>
  <c r="G211" i="29"/>
  <c r="H211" i="29" s="1"/>
  <c r="H207" i="29"/>
  <c r="H206" i="29"/>
  <c r="G205" i="29"/>
  <c r="H205" i="29" s="1"/>
  <c r="G204" i="29"/>
  <c r="H204" i="29" s="1"/>
  <c r="H202" i="29"/>
  <c r="H201" i="29"/>
  <c r="G200" i="29"/>
  <c r="H200" i="29" s="1"/>
  <c r="H197" i="29"/>
  <c r="H196" i="29"/>
  <c r="G195" i="29"/>
  <c r="H195" i="29" s="1"/>
  <c r="G194" i="29"/>
  <c r="H194" i="29" s="1"/>
  <c r="H192" i="29"/>
  <c r="H191" i="29"/>
  <c r="H190" i="29"/>
  <c r="D189" i="29"/>
  <c r="H189" i="29" s="1"/>
  <c r="H187" i="29"/>
  <c r="D186" i="29"/>
  <c r="H186" i="29" s="1"/>
  <c r="D185" i="29"/>
  <c r="D210" i="29" s="1"/>
  <c r="G174" i="29"/>
  <c r="G179" i="29" s="1"/>
  <c r="G216" i="29" s="1"/>
  <c r="G173" i="29"/>
  <c r="G178" i="29" s="1"/>
  <c r="G169" i="29"/>
  <c r="H169" i="29" s="1"/>
  <c r="G168" i="29"/>
  <c r="H168" i="29" s="1"/>
  <c r="E152" i="29"/>
  <c r="D152" i="29"/>
  <c r="D157" i="29" s="1"/>
  <c r="E151" i="29"/>
  <c r="D151" i="29"/>
  <c r="E135" i="29"/>
  <c r="H135" i="29" s="1"/>
  <c r="D135" i="29"/>
  <c r="E134" i="29"/>
  <c r="E139" i="29" s="1"/>
  <c r="D134" i="29"/>
  <c r="H134" i="29" s="1"/>
  <c r="D123" i="29"/>
  <c r="H123" i="29" s="1"/>
  <c r="H118" i="29"/>
  <c r="H117" i="29"/>
  <c r="D117" i="29"/>
  <c r="D122" i="29" s="1"/>
  <c r="H122" i="29" s="1"/>
  <c r="D116" i="29"/>
  <c r="D115" i="29" s="1"/>
  <c r="H115" i="29" s="1"/>
  <c r="D111" i="29"/>
  <c r="H106" i="29"/>
  <c r="H111" i="29" s="1"/>
  <c r="D105" i="29"/>
  <c r="D110" i="29" s="1"/>
  <c r="D104" i="29"/>
  <c r="H104" i="29" s="1"/>
  <c r="H109" i="29" s="1"/>
  <c r="E99" i="29"/>
  <c r="D99" i="29"/>
  <c r="H94" i="29"/>
  <c r="H99" i="29" s="1"/>
  <c r="E93" i="29"/>
  <c r="E98" i="29" s="1"/>
  <c r="D93" i="29"/>
  <c r="E92" i="29"/>
  <c r="E91" i="29" s="1"/>
  <c r="D92" i="29"/>
  <c r="D97" i="29" s="1"/>
  <c r="F87" i="29"/>
  <c r="F128" i="29" s="1"/>
  <c r="F146" i="29" s="1"/>
  <c r="F163" i="29" s="1"/>
  <c r="F180" i="29" s="1"/>
  <c r="F217" i="29" s="1"/>
  <c r="E87" i="29"/>
  <c r="D87" i="29"/>
  <c r="H82" i="29"/>
  <c r="F81" i="29"/>
  <c r="E81" i="29"/>
  <c r="D81" i="29"/>
  <c r="F80" i="29"/>
  <c r="E80" i="29"/>
  <c r="D80" i="29"/>
  <c r="H77" i="29"/>
  <c r="F76" i="29"/>
  <c r="E76" i="29"/>
  <c r="D76" i="29"/>
  <c r="D74" i="29" s="1"/>
  <c r="F75" i="29"/>
  <c r="F74" i="29" s="1"/>
  <c r="E75" i="29"/>
  <c r="D75" i="29"/>
  <c r="H72" i="29"/>
  <c r="F71" i="29"/>
  <c r="E71" i="29"/>
  <c r="D71" i="29"/>
  <c r="F70" i="29"/>
  <c r="E70" i="29"/>
  <c r="D70" i="29"/>
  <c r="D69" i="29" s="1"/>
  <c r="H67" i="29"/>
  <c r="H66" i="29"/>
  <c r="E66" i="29"/>
  <c r="E64" i="29" s="1"/>
  <c r="D66" i="29"/>
  <c r="E65" i="29"/>
  <c r="D65" i="29"/>
  <c r="H65" i="29" s="1"/>
  <c r="H62" i="29"/>
  <c r="D61" i="29"/>
  <c r="H61" i="29" s="1"/>
  <c r="H60" i="29"/>
  <c r="D60" i="29"/>
  <c r="D59" i="29"/>
  <c r="H59" i="29" s="1"/>
  <c r="H57" i="29"/>
  <c r="F56" i="29"/>
  <c r="E56" i="29"/>
  <c r="E54" i="29" s="1"/>
  <c r="D56" i="29"/>
  <c r="F55" i="29"/>
  <c r="E55" i="29"/>
  <c r="D55" i="29"/>
  <c r="D54" i="29" s="1"/>
  <c r="H52" i="29"/>
  <c r="E51" i="29"/>
  <c r="E86" i="29" s="1"/>
  <c r="D51" i="29"/>
  <c r="E50" i="29"/>
  <c r="E49" i="29" s="1"/>
  <c r="D50" i="29"/>
  <c r="D49" i="29" s="1"/>
  <c r="H47" i="29"/>
  <c r="H46" i="29"/>
  <c r="D46" i="29"/>
  <c r="D45" i="29"/>
  <c r="H45" i="29" s="1"/>
  <c r="D44" i="29"/>
  <c r="H44" i="29" s="1"/>
  <c r="E40" i="29"/>
  <c r="D40" i="29"/>
  <c r="H35" i="29"/>
  <c r="H34" i="29"/>
  <c r="H33" i="29"/>
  <c r="D32" i="29"/>
  <c r="H32" i="29" s="1"/>
  <c r="H30" i="29"/>
  <c r="H29" i="29"/>
  <c r="H28" i="29"/>
  <c r="D27" i="29"/>
  <c r="H27" i="29" s="1"/>
  <c r="H25" i="29"/>
  <c r="E24" i="29"/>
  <c r="E39" i="29" s="1"/>
  <c r="D24" i="29"/>
  <c r="E23" i="29"/>
  <c r="E22" i="29" s="1"/>
  <c r="D23" i="29"/>
  <c r="D38" i="29" s="1"/>
  <c r="G212" i="28"/>
  <c r="H212" i="28" s="1"/>
  <c r="D212" i="28"/>
  <c r="D209" i="28" s="1"/>
  <c r="H211" i="28"/>
  <c r="G211" i="28"/>
  <c r="D211" i="28"/>
  <c r="G210" i="28"/>
  <c r="H210" i="28" s="1"/>
  <c r="D210" i="28"/>
  <c r="H207" i="28"/>
  <c r="H206" i="28"/>
  <c r="H205" i="28"/>
  <c r="G204" i="28"/>
  <c r="H204" i="28" s="1"/>
  <c r="H202" i="28"/>
  <c r="H201" i="28"/>
  <c r="H200" i="28"/>
  <c r="G199" i="28"/>
  <c r="H199" i="28" s="1"/>
  <c r="H197" i="28"/>
  <c r="H196" i="28"/>
  <c r="H195" i="28"/>
  <c r="G194" i="28"/>
  <c r="H194" i="28" s="1"/>
  <c r="H192" i="28"/>
  <c r="H191" i="28"/>
  <c r="H190" i="28"/>
  <c r="D189" i="28"/>
  <c r="H189" i="28" s="1"/>
  <c r="H187" i="28"/>
  <c r="H186" i="28"/>
  <c r="H185" i="28"/>
  <c r="D184" i="28"/>
  <c r="H184" i="28" s="1"/>
  <c r="G174" i="28"/>
  <c r="G179" i="28" s="1"/>
  <c r="G216" i="28" s="1"/>
  <c r="G173" i="28"/>
  <c r="H169" i="28"/>
  <c r="H168" i="28"/>
  <c r="E157" i="28"/>
  <c r="D157" i="28"/>
  <c r="E156" i="28"/>
  <c r="D156" i="28"/>
  <c r="H152" i="28"/>
  <c r="H151" i="28"/>
  <c r="E140" i="28"/>
  <c r="D140" i="28"/>
  <c r="H140" i="28" s="1"/>
  <c r="E139" i="28"/>
  <c r="D139" i="28"/>
  <c r="H139" i="28" s="1"/>
  <c r="H135" i="28"/>
  <c r="H134" i="28"/>
  <c r="D123" i="28"/>
  <c r="H123" i="28" s="1"/>
  <c r="D122" i="28"/>
  <c r="H122" i="28" s="1"/>
  <c r="H121" i="28"/>
  <c r="D121" i="28"/>
  <c r="H118" i="28"/>
  <c r="H117" i="28"/>
  <c r="H116" i="28"/>
  <c r="D115" i="28"/>
  <c r="H115" i="28" s="1"/>
  <c r="D111" i="28"/>
  <c r="D110" i="28"/>
  <c r="D109" i="28"/>
  <c r="H106" i="28"/>
  <c r="H111" i="28" s="1"/>
  <c r="H105" i="28"/>
  <c r="H110" i="28" s="1"/>
  <c r="H104" i="28"/>
  <c r="H109" i="28" s="1"/>
  <c r="D103" i="28"/>
  <c r="H103" i="28" s="1"/>
  <c r="H108" i="28" s="1"/>
  <c r="E99" i="28"/>
  <c r="D99" i="28"/>
  <c r="E98" i="28"/>
  <c r="D98" i="28"/>
  <c r="E97" i="28"/>
  <c r="D97" i="28"/>
  <c r="E96" i="28"/>
  <c r="H94" i="28"/>
  <c r="H99" i="28" s="1"/>
  <c r="H93" i="28"/>
  <c r="H98" i="28" s="1"/>
  <c r="H92" i="28"/>
  <c r="H97" i="28" s="1"/>
  <c r="E91" i="28"/>
  <c r="D91" i="28"/>
  <c r="H91" i="28" s="1"/>
  <c r="F87" i="28"/>
  <c r="E87" i="28"/>
  <c r="E84" i="28" s="1"/>
  <c r="D87" i="28"/>
  <c r="F86" i="28"/>
  <c r="F127" i="28" s="1"/>
  <c r="F145" i="28" s="1"/>
  <c r="F162" i="28" s="1"/>
  <c r="F179" i="28" s="1"/>
  <c r="F216" i="28" s="1"/>
  <c r="E86" i="28"/>
  <c r="D86" i="28"/>
  <c r="F85" i="28"/>
  <c r="F126" i="28" s="1"/>
  <c r="E85" i="28"/>
  <c r="D85" i="28"/>
  <c r="H82" i="28"/>
  <c r="H81" i="28"/>
  <c r="H80" i="28"/>
  <c r="F79" i="28"/>
  <c r="E79" i="28"/>
  <c r="D79" i="28"/>
  <c r="H77" i="28"/>
  <c r="H76" i="28"/>
  <c r="H75" i="28"/>
  <c r="F74" i="28"/>
  <c r="E74" i="28"/>
  <c r="D74" i="28"/>
  <c r="H72" i="28"/>
  <c r="H71" i="28"/>
  <c r="H70" i="28"/>
  <c r="F69" i="28"/>
  <c r="E69" i="28"/>
  <c r="D69" i="28"/>
  <c r="H67" i="28"/>
  <c r="H66" i="28"/>
  <c r="H65" i="28"/>
  <c r="E64" i="28"/>
  <c r="H64" i="28" s="1"/>
  <c r="D64" i="28"/>
  <c r="H62" i="28"/>
  <c r="H61" i="28"/>
  <c r="H60" i="28"/>
  <c r="D59" i="28"/>
  <c r="H59" i="28" s="1"/>
  <c r="H57" i="28"/>
  <c r="H56" i="28"/>
  <c r="H55" i="28"/>
  <c r="F54" i="28"/>
  <c r="E54" i="28"/>
  <c r="D54" i="28"/>
  <c r="H54" i="28" s="1"/>
  <c r="H52" i="28"/>
  <c r="H51" i="28"/>
  <c r="H50" i="28"/>
  <c r="E49" i="28"/>
  <c r="D49" i="28"/>
  <c r="H49" i="28" s="1"/>
  <c r="H47" i="28"/>
  <c r="H46" i="28"/>
  <c r="H45" i="28"/>
  <c r="H44" i="28"/>
  <c r="D44" i="28"/>
  <c r="E40" i="28"/>
  <c r="D40" i="28"/>
  <c r="E39" i="28"/>
  <c r="E127" i="28" s="1"/>
  <c r="E145" i="28" s="1"/>
  <c r="E162" i="28" s="1"/>
  <c r="E179" i="28" s="1"/>
  <c r="E216" i="28" s="1"/>
  <c r="D39" i="28"/>
  <c r="D127" i="28" s="1"/>
  <c r="E38" i="28"/>
  <c r="E126" i="28" s="1"/>
  <c r="D38" i="28"/>
  <c r="E37" i="28"/>
  <c r="H35" i="28"/>
  <c r="H34" i="28"/>
  <c r="H33" i="28"/>
  <c r="D32" i="28"/>
  <c r="H32" i="28" s="1"/>
  <c r="H30" i="28"/>
  <c r="H29" i="28"/>
  <c r="H28" i="28"/>
  <c r="D27" i="28"/>
  <c r="H27" i="28" s="1"/>
  <c r="H25" i="28"/>
  <c r="H24" i="28"/>
  <c r="H23" i="28"/>
  <c r="E22" i="28"/>
  <c r="D22" i="28"/>
  <c r="D22" i="29" l="1"/>
  <c r="D39" i="29"/>
  <c r="D209" i="29"/>
  <c r="H74" i="28"/>
  <c r="D96" i="29"/>
  <c r="D96" i="28"/>
  <c r="D108" i="28"/>
  <c r="H54" i="29"/>
  <c r="D64" i="29"/>
  <c r="H64" i="29" s="1"/>
  <c r="H70" i="29"/>
  <c r="H93" i="29"/>
  <c r="H98" i="29" s="1"/>
  <c r="E79" i="29"/>
  <c r="H152" i="29"/>
  <c r="H49" i="29"/>
  <c r="E74" i="29"/>
  <c r="H74" i="29" s="1"/>
  <c r="F54" i="29"/>
  <c r="E69" i="29"/>
  <c r="H69" i="29" s="1"/>
  <c r="F79" i="29"/>
  <c r="H38" i="28"/>
  <c r="H85" i="28"/>
  <c r="H79" i="28"/>
  <c r="H56" i="29"/>
  <c r="F69" i="29"/>
  <c r="D79" i="29"/>
  <c r="H79" i="29" s="1"/>
  <c r="D98" i="29"/>
  <c r="G210" i="29"/>
  <c r="H86" i="28"/>
  <c r="F84" i="28"/>
  <c r="H156" i="28"/>
  <c r="H75" i="29"/>
  <c r="H173" i="29"/>
  <c r="D211" i="29"/>
  <c r="E85" i="29"/>
  <c r="E84" i="29" s="1"/>
  <c r="H39" i="28"/>
  <c r="H157" i="28"/>
  <c r="H23" i="29"/>
  <c r="H38" i="29" s="1"/>
  <c r="H51" i="29"/>
  <c r="H105" i="29"/>
  <c r="H110" i="29" s="1"/>
  <c r="D184" i="29"/>
  <c r="H184" i="29" s="1"/>
  <c r="E128" i="29"/>
  <c r="E136" i="29" s="1"/>
  <c r="E141" i="29" s="1"/>
  <c r="E146" i="29" s="1"/>
  <c r="H87" i="29"/>
  <c r="D128" i="29"/>
  <c r="D37" i="29"/>
  <c r="H40" i="29"/>
  <c r="H22" i="29"/>
  <c r="D120" i="28"/>
  <c r="H120" i="28" s="1"/>
  <c r="H69" i="28"/>
  <c r="H87" i="28"/>
  <c r="H84" i="28" s="1"/>
  <c r="H40" i="28"/>
  <c r="H22" i="28"/>
  <c r="D37" i="28"/>
  <c r="H37" i="28" s="1"/>
  <c r="D128" i="28"/>
  <c r="D136" i="28" s="1"/>
  <c r="F222" i="29"/>
  <c r="F227" i="29" s="1"/>
  <c r="G221" i="29"/>
  <c r="G226" i="29" s="1"/>
  <c r="E127" i="29"/>
  <c r="D85" i="29"/>
  <c r="D84" i="29" s="1"/>
  <c r="D91" i="29"/>
  <c r="H91" i="29" s="1"/>
  <c r="H80" i="29"/>
  <c r="F85" i="29"/>
  <c r="E97" i="29"/>
  <c r="E96" i="29" s="1"/>
  <c r="D140" i="29"/>
  <c r="E140" i="29"/>
  <c r="D156" i="29"/>
  <c r="H71" i="29"/>
  <c r="H76" i="29"/>
  <c r="H92" i="29"/>
  <c r="H97" i="29" s="1"/>
  <c r="H96" i="29" s="1"/>
  <c r="H151" i="29"/>
  <c r="H174" i="29"/>
  <c r="D86" i="29"/>
  <c r="H24" i="29"/>
  <c r="H39" i="29" s="1"/>
  <c r="H50" i="29"/>
  <c r="H85" i="29" s="1"/>
  <c r="H55" i="29"/>
  <c r="H81" i="29"/>
  <c r="F86" i="29"/>
  <c r="F127" i="29" s="1"/>
  <c r="F145" i="29" s="1"/>
  <c r="F162" i="29" s="1"/>
  <c r="F179" i="29" s="1"/>
  <c r="F216" i="29" s="1"/>
  <c r="G215" i="29"/>
  <c r="D109" i="29"/>
  <c r="D108" i="29" s="1"/>
  <c r="E157" i="29"/>
  <c r="H157" i="29" s="1"/>
  <c r="H185" i="29"/>
  <c r="E156" i="29"/>
  <c r="E38" i="29"/>
  <c r="D103" i="29"/>
  <c r="H103" i="29" s="1"/>
  <c r="H108" i="29" s="1"/>
  <c r="D121" i="29"/>
  <c r="G199" i="29"/>
  <c r="H199" i="29" s="1"/>
  <c r="H116" i="29"/>
  <c r="D139" i="29"/>
  <c r="G221" i="28"/>
  <c r="G226" i="28" s="1"/>
  <c r="G231" i="28" s="1"/>
  <c r="F144" i="28"/>
  <c r="F221" i="28"/>
  <c r="F226" i="28" s="1"/>
  <c r="F231" i="28" s="1"/>
  <c r="D145" i="28"/>
  <c r="H127" i="28"/>
  <c r="H96" i="28"/>
  <c r="E144" i="28"/>
  <c r="E221" i="28"/>
  <c r="E226" i="28" s="1"/>
  <c r="E231" i="28" s="1"/>
  <c r="E128" i="28"/>
  <c r="H173" i="28"/>
  <c r="F128" i="28"/>
  <c r="F146" i="28" s="1"/>
  <c r="F163" i="28" s="1"/>
  <c r="F180" i="28" s="1"/>
  <c r="F217" i="28" s="1"/>
  <c r="G178" i="28"/>
  <c r="H174" i="28"/>
  <c r="D126" i="28"/>
  <c r="G209" i="28"/>
  <c r="H209" i="28" s="1"/>
  <c r="D84" i="28"/>
  <c r="H86" i="29" l="1"/>
  <c r="G209" i="29"/>
  <c r="H209" i="29" s="1"/>
  <c r="H210" i="29"/>
  <c r="D127" i="29"/>
  <c r="H128" i="29"/>
  <c r="H84" i="29"/>
  <c r="D136" i="29"/>
  <c r="D133" i="29" s="1"/>
  <c r="E138" i="29"/>
  <c r="E133" i="29"/>
  <c r="D145" i="29"/>
  <c r="H127" i="29"/>
  <c r="G231" i="29"/>
  <c r="G236" i="29" s="1"/>
  <c r="E153" i="29"/>
  <c r="F232" i="29"/>
  <c r="F237" i="29" s="1"/>
  <c r="H139" i="29"/>
  <c r="H140" i="29"/>
  <c r="E145" i="29"/>
  <c r="E162" i="29" s="1"/>
  <c r="E179" i="29" s="1"/>
  <c r="E216" i="29" s="1"/>
  <c r="F221" i="29"/>
  <c r="F226" i="29"/>
  <c r="H156" i="29"/>
  <c r="G220" i="29"/>
  <c r="H121" i="29"/>
  <c r="D120" i="29"/>
  <c r="H120" i="29" s="1"/>
  <c r="F126" i="29"/>
  <c r="F84" i="29"/>
  <c r="E126" i="29"/>
  <c r="E37" i="29"/>
  <c r="H37" i="29" s="1"/>
  <c r="D126" i="29"/>
  <c r="F222" i="28"/>
  <c r="F227" i="28" s="1"/>
  <c r="F232" i="28" s="1"/>
  <c r="F161" i="28"/>
  <c r="F143" i="28"/>
  <c r="F125" i="28"/>
  <c r="D162" i="28"/>
  <c r="H145" i="28"/>
  <c r="E136" i="28"/>
  <c r="H136" i="28" s="1"/>
  <c r="E125" i="28"/>
  <c r="E161" i="28"/>
  <c r="H128" i="28"/>
  <c r="H126" i="28"/>
  <c r="D144" i="28"/>
  <c r="D125" i="28"/>
  <c r="G215" i="28"/>
  <c r="D141" i="28"/>
  <c r="D133" i="28"/>
  <c r="D141" i="29" l="1"/>
  <c r="H133" i="29"/>
  <c r="H136" i="29"/>
  <c r="H141" i="29"/>
  <c r="D146" i="29"/>
  <c r="G225" i="29"/>
  <c r="D138" i="29"/>
  <c r="H138" i="29" s="1"/>
  <c r="E221" i="29"/>
  <c r="E226" i="29" s="1"/>
  <c r="E158" i="29"/>
  <c r="E150" i="29"/>
  <c r="D144" i="29"/>
  <c r="H126" i="29"/>
  <c r="D125" i="29"/>
  <c r="E144" i="29"/>
  <c r="E125" i="29"/>
  <c r="F231" i="29"/>
  <c r="F236" i="29"/>
  <c r="F125" i="29"/>
  <c r="F144" i="29"/>
  <c r="D162" i="29"/>
  <c r="H145" i="29"/>
  <c r="D179" i="28"/>
  <c r="H162" i="28"/>
  <c r="E141" i="28"/>
  <c r="H141" i="28" s="1"/>
  <c r="E133" i="28"/>
  <c r="H133" i="28" s="1"/>
  <c r="D138" i="28"/>
  <c r="D146" i="28"/>
  <c r="H125" i="28"/>
  <c r="E178" i="28"/>
  <c r="G220" i="28"/>
  <c r="H144" i="28"/>
  <c r="D161" i="28"/>
  <c r="F160" i="28"/>
  <c r="F178" i="28"/>
  <c r="H125" i="29" l="1"/>
  <c r="E231" i="29"/>
  <c r="E236" i="29" s="1"/>
  <c r="D161" i="29"/>
  <c r="D143" i="29"/>
  <c r="H144" i="29"/>
  <c r="H162" i="29"/>
  <c r="D179" i="29"/>
  <c r="E155" i="29"/>
  <c r="E163" i="29"/>
  <c r="E180" i="29" s="1"/>
  <c r="E217" i="29" s="1"/>
  <c r="F143" i="29"/>
  <c r="F161" i="29"/>
  <c r="G230" i="29"/>
  <c r="H146" i="29"/>
  <c r="D153" i="29"/>
  <c r="E143" i="29"/>
  <c r="E161" i="29"/>
  <c r="D153" i="28"/>
  <c r="H161" i="28"/>
  <c r="D178" i="28"/>
  <c r="D143" i="28"/>
  <c r="G225" i="28"/>
  <c r="H179" i="28"/>
  <c r="D216" i="28"/>
  <c r="E215" i="28"/>
  <c r="F215" i="28"/>
  <c r="F177" i="28"/>
  <c r="E138" i="28"/>
  <c r="H138" i="28" s="1"/>
  <c r="E146" i="28"/>
  <c r="H153" i="29" l="1"/>
  <c r="D158" i="29"/>
  <c r="D150" i="29"/>
  <c r="H150" i="29" s="1"/>
  <c r="E160" i="29"/>
  <c r="E178" i="29"/>
  <c r="F160" i="29"/>
  <c r="F178" i="29"/>
  <c r="H179" i="29"/>
  <c r="D216" i="29"/>
  <c r="G235" i="29"/>
  <c r="E222" i="29"/>
  <c r="E227" i="29" s="1"/>
  <c r="H143" i="29"/>
  <c r="D178" i="29"/>
  <c r="H161" i="29"/>
  <c r="D221" i="28"/>
  <c r="H221" i="28" s="1"/>
  <c r="D226" i="28"/>
  <c r="H216" i="28"/>
  <c r="G230" i="28"/>
  <c r="D215" i="28"/>
  <c r="H178" i="28"/>
  <c r="E153" i="28"/>
  <c r="E143" i="28"/>
  <c r="H143" i="28" s="1"/>
  <c r="F220" i="28"/>
  <c r="F219" i="28" s="1"/>
  <c r="F214" i="28"/>
  <c r="H146" i="28"/>
  <c r="D158" i="28"/>
  <c r="D150" i="28"/>
  <c r="E220" i="28"/>
  <c r="E225" i="28" s="1"/>
  <c r="F225" i="28" l="1"/>
  <c r="E232" i="29"/>
  <c r="E237" i="29" s="1"/>
  <c r="E177" i="29"/>
  <c r="E215" i="29"/>
  <c r="H216" i="29"/>
  <c r="D221" i="29"/>
  <c r="H221" i="29" s="1"/>
  <c r="F177" i="29"/>
  <c r="F215" i="29"/>
  <c r="H178" i="29"/>
  <c r="D215" i="29"/>
  <c r="H158" i="29"/>
  <c r="D155" i="29"/>
  <c r="H155" i="29" s="1"/>
  <c r="D163" i="29"/>
  <c r="E230" i="28"/>
  <c r="E158" i="28"/>
  <c r="E150" i="28"/>
  <c r="H150" i="28" s="1"/>
  <c r="H215" i="28"/>
  <c r="D220" i="28"/>
  <c r="D155" i="28"/>
  <c r="H158" i="28"/>
  <c r="D163" i="28"/>
  <c r="F230" i="28"/>
  <c r="F224" i="28"/>
  <c r="F229" i="28" s="1"/>
  <c r="H226" i="28"/>
  <c r="D231" i="28"/>
  <c r="H231" i="28" s="1"/>
  <c r="H153" i="28"/>
  <c r="E220" i="29" l="1"/>
  <c r="E219" i="29" s="1"/>
  <c r="E214" i="29"/>
  <c r="E225" i="29"/>
  <c r="F220" i="29"/>
  <c r="F219" i="29" s="1"/>
  <c r="F214" i="29"/>
  <c r="F225" i="29"/>
  <c r="D226" i="29"/>
  <c r="D180" i="29"/>
  <c r="H163" i="29"/>
  <c r="G170" i="29" s="1"/>
  <c r="D160" i="29"/>
  <c r="H160" i="29" s="1"/>
  <c r="D220" i="29"/>
  <c r="H215" i="29"/>
  <c r="H220" i="28"/>
  <c r="D180" i="28"/>
  <c r="D160" i="28"/>
  <c r="D225" i="28"/>
  <c r="E155" i="28"/>
  <c r="H155" i="28" s="1"/>
  <c r="E163" i="28"/>
  <c r="H170" i="29" l="1"/>
  <c r="G167" i="29"/>
  <c r="H167" i="29" s="1"/>
  <c r="G175" i="29"/>
  <c r="D217" i="29"/>
  <c r="D177" i="29"/>
  <c r="D231" i="29"/>
  <c r="H231" i="29" s="1"/>
  <c r="H226" i="29"/>
  <c r="H220" i="29"/>
  <c r="F235" i="29"/>
  <c r="F234" i="29" s="1"/>
  <c r="F224" i="29"/>
  <c r="F230" i="29"/>
  <c r="F229" i="29" s="1"/>
  <c r="E224" i="29"/>
  <c r="E230" i="29"/>
  <c r="E229" i="29" s="1"/>
  <c r="D225" i="29"/>
  <c r="E180" i="28"/>
  <c r="E160" i="28"/>
  <c r="H160" i="28" s="1"/>
  <c r="D230" i="28"/>
  <c r="H230" i="28" s="1"/>
  <c r="H225" i="28"/>
  <c r="H163" i="28"/>
  <c r="G170" i="28" s="1"/>
  <c r="D217" i="28"/>
  <c r="D177" i="28"/>
  <c r="H225" i="29" l="1"/>
  <c r="D230" i="29"/>
  <c r="D222" i="29"/>
  <c r="D214" i="29"/>
  <c r="E235" i="29"/>
  <c r="E234" i="29" s="1"/>
  <c r="D236" i="29"/>
  <c r="H236" i="29" s="1"/>
  <c r="H175" i="29"/>
  <c r="G180" i="29"/>
  <c r="G172" i="29"/>
  <c r="H172" i="29" s="1"/>
  <c r="D222" i="28"/>
  <c r="D227" i="28" s="1"/>
  <c r="D214" i="28"/>
  <c r="H170" i="28"/>
  <c r="G175" i="28"/>
  <c r="G167" i="28"/>
  <c r="H167" i="28" s="1"/>
  <c r="E217" i="28"/>
  <c r="E177" i="28"/>
  <c r="D219" i="29" l="1"/>
  <c r="D227" i="29"/>
  <c r="H230" i="29"/>
  <c r="G217" i="29"/>
  <c r="G177" i="29"/>
  <c r="H177" i="29" s="1"/>
  <c r="H180" i="29"/>
  <c r="D235" i="29"/>
  <c r="D232" i="28"/>
  <c r="D224" i="28"/>
  <c r="E222" i="28"/>
  <c r="E219" i="28" s="1"/>
  <c r="E214" i="28"/>
  <c r="G180" i="28"/>
  <c r="H175" i="28"/>
  <c r="G172" i="28"/>
  <c r="H172" i="28" s="1"/>
  <c r="D219" i="28"/>
  <c r="H235" i="29" l="1"/>
  <c r="G222" i="29"/>
  <c r="G227" i="29" s="1"/>
  <c r="H227" i="29" s="1"/>
  <c r="G214" i="29"/>
  <c r="H214" i="29" s="1"/>
  <c r="H217" i="29"/>
  <c r="D232" i="29"/>
  <c r="D237" i="29" s="1"/>
  <c r="D224" i="29"/>
  <c r="D229" i="28"/>
  <c r="G217" i="28"/>
  <c r="G177" i="28"/>
  <c r="H177" i="28" s="1"/>
  <c r="H180" i="28"/>
  <c r="E227" i="28"/>
  <c r="D229" i="29" l="1"/>
  <c r="G232" i="29"/>
  <c r="G229" i="29" s="1"/>
  <c r="G224" i="29"/>
  <c r="H224" i="29" s="1"/>
  <c r="G219" i="29"/>
  <c r="H219" i="29" s="1"/>
  <c r="H222" i="29"/>
  <c r="D234" i="29"/>
  <c r="G222" i="28"/>
  <c r="G227" i="28" s="1"/>
  <c r="H227" i="28" s="1"/>
  <c r="G214" i="28"/>
  <c r="H214" i="28" s="1"/>
  <c r="H217" i="28"/>
  <c r="E232" i="28"/>
  <c r="E224" i="28"/>
  <c r="G237" i="29" l="1"/>
  <c r="H229" i="29"/>
  <c r="H232" i="29"/>
  <c r="E229" i="28"/>
  <c r="G232" i="28"/>
  <c r="H232" i="28" s="1"/>
  <c r="G224" i="28"/>
  <c r="G229" i="28" s="1"/>
  <c r="G219" i="28"/>
  <c r="H219" i="28" s="1"/>
  <c r="H222" i="28"/>
  <c r="G234" i="29" l="1"/>
  <c r="H234" i="29" s="1"/>
  <c r="C5" i="29" s="1"/>
  <c r="H237" i="29"/>
  <c r="H224" i="28"/>
  <c r="H229" i="28"/>
</calcChain>
</file>

<file path=xl/sharedStrings.xml><?xml version="1.0" encoding="utf-8"?>
<sst xmlns="http://schemas.openxmlformats.org/spreadsheetml/2006/main" count="485" uniqueCount="228">
  <si>
    <t>(наименование стройки)</t>
  </si>
  <si>
    <t>монтажных работ</t>
  </si>
  <si>
    <t>оборудования</t>
  </si>
  <si>
    <t>прочих затрат</t>
  </si>
  <si>
    <t>Обоснование</t>
  </si>
  <si>
    <t>2</t>
  </si>
  <si>
    <t>3</t>
  </si>
  <si>
    <t>1</t>
  </si>
  <si>
    <t>4</t>
  </si>
  <si>
    <t>Всего</t>
  </si>
  <si>
    <t>Заказчик</t>
  </si>
  <si>
    <t>(наименование организации)</t>
  </si>
  <si>
    <t>"УТВЕРЖДЕН"  "______" ________________________</t>
  </si>
  <si>
    <t>Сводный сметный расчет в сумме</t>
  </si>
  <si>
    <t xml:space="preserve"> тыс. руб.</t>
  </si>
  <si>
    <t>(ссылка на документ об утверждении)</t>
  </si>
  <si>
    <t>"_____" ______________________</t>
  </si>
  <si>
    <t>СВОДНЫЙ СМЕТНЫЙ РАСЧЕТ СТОИМОСТИ СТРОИТЕЛЬСТВА   ССРСС-1</t>
  </si>
  <si>
    <t>Составлен в ценах по состоянию на 01.01.2001 г</t>
  </si>
  <si>
    <t>№ п.п.</t>
  </si>
  <si>
    <t>Наименование глав, объектов, работ и затрат</t>
  </si>
  <si>
    <t>Сметная стоимость, тыс.руб.</t>
  </si>
  <si>
    <t>cтроительных работ</t>
  </si>
  <si>
    <t>Глава 1. Подготовка территории строительства</t>
  </si>
  <si>
    <t>Подготовка территории строительства</t>
  </si>
  <si>
    <t>утвержд.</t>
  </si>
  <si>
    <t>1'искл.</t>
  </si>
  <si>
    <t>1'доб.</t>
  </si>
  <si>
    <t>Валка деревьев</t>
  </si>
  <si>
    <t>2'искл.</t>
  </si>
  <si>
    <t>2'доб.</t>
  </si>
  <si>
    <t>Проект организации строительства</t>
  </si>
  <si>
    <t>3'искл.</t>
  </si>
  <si>
    <t>3'доб.</t>
  </si>
  <si>
    <t>Итого по главе 1:</t>
  </si>
  <si>
    <t>Итого по гл.1'утвержд.</t>
  </si>
  <si>
    <t>Итого по гл.1''искл.</t>
  </si>
  <si>
    <t>Итого по гл.1'доб.</t>
  </si>
  <si>
    <t>Глава 2. Основные объекты строительства</t>
  </si>
  <si>
    <t>Земляные работы</t>
  </si>
  <si>
    <t>4'искл.</t>
  </si>
  <si>
    <t>4'доб.</t>
  </si>
  <si>
    <t>5</t>
  </si>
  <si>
    <t>ОС-02-02</t>
  </si>
  <si>
    <t>Конструктивные решения</t>
  </si>
  <si>
    <t>5'искл.</t>
  </si>
  <si>
    <t>5'доб.</t>
  </si>
  <si>
    <t>6</t>
  </si>
  <si>
    <t>ОС-02-03</t>
  </si>
  <si>
    <t>Архитектурные решения</t>
  </si>
  <si>
    <t>6'искл.</t>
  </si>
  <si>
    <t>6'доб.</t>
  </si>
  <si>
    <t>7</t>
  </si>
  <si>
    <t>Устройство дорожной одежды</t>
  </si>
  <si>
    <t>7'искл.</t>
  </si>
  <si>
    <t>7'доб.</t>
  </si>
  <si>
    <t>8</t>
  </si>
  <si>
    <t>Обустройство автомобильной дороги</t>
  </si>
  <si>
    <t>8'искл.</t>
  </si>
  <si>
    <t>8'доб.</t>
  </si>
  <si>
    <t>9</t>
  </si>
  <si>
    <t>Вентиляция и отопление</t>
  </si>
  <si>
    <t>9'искл.</t>
  </si>
  <si>
    <t>9'доб.</t>
  </si>
  <si>
    <t>10</t>
  </si>
  <si>
    <t>Внутренние сети электрического освещения и силовое оборудование</t>
  </si>
  <si>
    <t>10'искл.</t>
  </si>
  <si>
    <t>10'доб.</t>
  </si>
  <si>
    <t>11</t>
  </si>
  <si>
    <t>Пожарная сигнализация</t>
  </si>
  <si>
    <t>11'искл.</t>
  </si>
  <si>
    <t>11'доб.</t>
  </si>
  <si>
    <t>Итого по главе 2:</t>
  </si>
  <si>
    <t>Итого по гл.2'утвержд.</t>
  </si>
  <si>
    <t>Итого по гл.2''искл.</t>
  </si>
  <si>
    <t>Итого по гл.2'доб.</t>
  </si>
  <si>
    <t>Глава 4. Объекты энергетического хозяйства</t>
  </si>
  <si>
    <t>12</t>
  </si>
  <si>
    <t>Наружные сети электроснабжения. Вынос электрических сетей</t>
  </si>
  <si>
    <t>12'искл.</t>
  </si>
  <si>
    <t>12'доб.</t>
  </si>
  <si>
    <t>Итого по главе 4:</t>
  </si>
  <si>
    <t>Итого по гл.4'утвержд.</t>
  </si>
  <si>
    <t>Итого по гл.4''искл.</t>
  </si>
  <si>
    <t>Итого по гл.4'доб.</t>
  </si>
  <si>
    <t>Глава 6. Наружные сети и сооружения водоснабжения, водоотведения, теплоснабжения и газоснабжения</t>
  </si>
  <si>
    <t>13</t>
  </si>
  <si>
    <t>Дождевая канализация</t>
  </si>
  <si>
    <t>13'искл.</t>
  </si>
  <si>
    <t>13'доб.</t>
  </si>
  <si>
    <t>Итого по главе 6:</t>
  </si>
  <si>
    <t>Итого по гл.6'утвержд.</t>
  </si>
  <si>
    <t>Итого по гл.6''искл.</t>
  </si>
  <si>
    <t>Итого по гл.6'доб.</t>
  </si>
  <si>
    <t>Глава 7. Благоустройство и озеленение территории</t>
  </si>
  <si>
    <t>14</t>
  </si>
  <si>
    <t>Благоустройство и озеленение</t>
  </si>
  <si>
    <t>14'искл.</t>
  </si>
  <si>
    <t>14'доб.</t>
  </si>
  <si>
    <t>Итого по главе 7:</t>
  </si>
  <si>
    <t>Итого по гл.7'утвержд.</t>
  </si>
  <si>
    <t>Итого по гл.7''искл.</t>
  </si>
  <si>
    <t>Итого по гл.7'доб.</t>
  </si>
  <si>
    <t>Итого по главам 1-7:</t>
  </si>
  <si>
    <t>Итого по гл.1-7'утвержд.</t>
  </si>
  <si>
    <t>Итого по гл.1-7''искл.</t>
  </si>
  <si>
    <t>Итого по гл.1-7'доб.</t>
  </si>
  <si>
    <t>Глава 8. Временные здания и сооружения</t>
  </si>
  <si>
    <t>15</t>
  </si>
  <si>
    <t>Затраты на  врем.здания и сооружения</t>
  </si>
  <si>
    <t>ВЗиС утвержд.</t>
  </si>
  <si>
    <t>Затраты на  врем.здания и сооружения (Расчет)</t>
  </si>
  <si>
    <t>ВЗиС искл.</t>
  </si>
  <si>
    <t>ВЗиС доб.</t>
  </si>
  <si>
    <t>Затраты на  врем.зданий и сооружений -5,1% (Приказ Минстроя РФ от 19 июня 2020 года №332/пр. п.38)</t>
  </si>
  <si>
    <t>Итого по главе 8:</t>
  </si>
  <si>
    <t>Итого по гл.8'утвержд.</t>
  </si>
  <si>
    <t>Итого по гл.8''искл.</t>
  </si>
  <si>
    <t>Итого по гл.8'доб.</t>
  </si>
  <si>
    <t>Итого по главам 1-8:</t>
  </si>
  <si>
    <t>Итого по гл.1-8'утвержд.</t>
  </si>
  <si>
    <t>Итого по гл.1-8''искл.</t>
  </si>
  <si>
    <t>Итого по гл.1-8'доб.</t>
  </si>
  <si>
    <t>Глава 9. Прочие работы и затраты</t>
  </si>
  <si>
    <t>16</t>
  </si>
  <si>
    <t xml:space="preserve">Дополнительные затраты при производстве строительно-монтажных работ в зимнее время </t>
  </si>
  <si>
    <t>Зимнее удорожание (Расчет)</t>
  </si>
  <si>
    <t>искл.</t>
  </si>
  <si>
    <t>доб.</t>
  </si>
  <si>
    <t>Зимнее удорожание -3,2%*0,9 (ГСН_81-05-02-2007 п.4.2)</t>
  </si>
  <si>
    <t>Итого по главе 9:</t>
  </si>
  <si>
    <t>Итого по гл.9'утвержд.</t>
  </si>
  <si>
    <t>Итого по гл.9''искл.</t>
  </si>
  <si>
    <t>Итого по гл.9'доб.</t>
  </si>
  <si>
    <t>Итого по главам 1-9:</t>
  </si>
  <si>
    <t>Итого по гл.1-9'утвержд.</t>
  </si>
  <si>
    <t>Итого по гл.1-9''искл.</t>
  </si>
  <si>
    <t>Итого по гл.1-9'доб.</t>
  </si>
  <si>
    <t>Глава 10. Содержание службы заказчика. Строительный контроль</t>
  </si>
  <si>
    <t>17</t>
  </si>
  <si>
    <t xml:space="preserve">Строительный контроль </t>
  </si>
  <si>
    <t>Строительный контроль 2,14% (Постановление Правительства Самарской области  от 19.12.2011г №814)</t>
  </si>
  <si>
    <t>Строительный контроль 2,14%(Постановление Правительства Самарской области  от 19.12.2011г №814)</t>
  </si>
  <si>
    <t>Строительный контроль 2,14% (Постановление правительства №498 )</t>
  </si>
  <si>
    <t>Итого по главе 10:</t>
  </si>
  <si>
    <t>Итого по гл.10'утвержд.</t>
  </si>
  <si>
    <t>Итого по гл.10''искл.</t>
  </si>
  <si>
    <t>Итого по гл.10'доб.</t>
  </si>
  <si>
    <t>Итого по главам 1-10:</t>
  </si>
  <si>
    <t>Итого по гл.1-10'утвержд.</t>
  </si>
  <si>
    <t>Итого по гл.1-10''искл.</t>
  </si>
  <si>
    <t>Итого по гл.1-10'доб.</t>
  </si>
  <si>
    <t xml:space="preserve">Глава 12. Публичный технологический и ценовой аудит, подготовка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контракта,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строительства, технологический и ценовой аудит такого обоснования инвестиций, аудит проектной документации, проектные и изыскательские работы </t>
  </si>
  <si>
    <t>ЛС-12-01-01</t>
  </si>
  <si>
    <t>Статические испытания забивных и буровых свай</t>
  </si>
  <si>
    <t>18'искл.</t>
  </si>
  <si>
    <t>18'доб.</t>
  </si>
  <si>
    <t>19</t>
  </si>
  <si>
    <t>Штамповые испытания</t>
  </si>
  <si>
    <t>19'искл.</t>
  </si>
  <si>
    <t>19'доб.</t>
  </si>
  <si>
    <t>Смета №4,5,6,7</t>
  </si>
  <si>
    <t>Проектные работы (стадия - проект)</t>
  </si>
  <si>
    <t>Сметы № 1,2,3</t>
  </si>
  <si>
    <t>Изыскательские работы</t>
  </si>
  <si>
    <t>прил.№1 к договору № 13246-18 от 04.05.2018г</t>
  </si>
  <si>
    <t>Экспертиза проектной документации</t>
  </si>
  <si>
    <t>Итого по главе 12:</t>
  </si>
  <si>
    <t>Итого по гл.12'утвержд.</t>
  </si>
  <si>
    <t>Итого по гл.12''искл.</t>
  </si>
  <si>
    <t>Итого по гл.12'доб.</t>
  </si>
  <si>
    <t>Итого по главам 1-12:</t>
  </si>
  <si>
    <t>Итого по гл.1-12'утвержд.</t>
  </si>
  <si>
    <t>Итого по гл.1-12''искл.</t>
  </si>
  <si>
    <t>Итого по гл.1-12'доб.</t>
  </si>
  <si>
    <t>Приказ  № 421/пр от 04.08.2020</t>
  </si>
  <si>
    <t>Резерв средств на непредвиденные работы и затраты</t>
  </si>
  <si>
    <t>Резерв средств на непредвиденные работы  3% (МДС 81-35.2004)</t>
  </si>
  <si>
    <t>20'искл.</t>
  </si>
  <si>
    <t>20'доб.</t>
  </si>
  <si>
    <t>Резерв средств на непредвиденные работы  3% (Приказ  № 421/пр от 04.08.2020)</t>
  </si>
  <si>
    <t>Итого:</t>
  </si>
  <si>
    <t>Всего по сводному сметному расчету:</t>
  </si>
  <si>
    <t xml:space="preserve">Главный инженер проекта </t>
  </si>
  <si>
    <t xml:space="preserve">Начальник сметного отдела </t>
  </si>
  <si>
    <t>Составлен в ценах по состоянию на 4кв.2020 г</t>
  </si>
  <si>
    <t>утвержд. (к=7,52)</t>
  </si>
  <si>
    <t>1'искл. (к=7,52)</t>
  </si>
  <si>
    <t>4'искл. (к=7,52)</t>
  </si>
  <si>
    <t>утвержд.(к=7,52)</t>
  </si>
  <si>
    <t>5'искл.(к=7,52)</t>
  </si>
  <si>
    <t>утвержд.(СМР к=7,52, Оборуд. К=4.1)</t>
  </si>
  <si>
    <t>6'искл.(СМР к=7,52, Оборуд. К=4.1)</t>
  </si>
  <si>
    <t>7'искл.(к=7,52)</t>
  </si>
  <si>
    <t>8'искл.(к=7,52)</t>
  </si>
  <si>
    <t>9'искл.(СМР к=7,52, Оборуд. К=4.1)</t>
  </si>
  <si>
    <t>10'искл.(СМР к=7,52, Оборуд. К=4.1)</t>
  </si>
  <si>
    <t>11'искл.(СМР к=7,52, Оборуд. К=4.1)</t>
  </si>
  <si>
    <t>12'искл.(к=7,52)</t>
  </si>
  <si>
    <t>13'искл. (к=7,52)</t>
  </si>
  <si>
    <t>14'искл. (к=7,52)</t>
  </si>
  <si>
    <t>ВЗиС утвержд.(к=7,52)</t>
  </si>
  <si>
    <t>ВЗиС искл.(к=7,52)</t>
  </si>
  <si>
    <t>искл.(к=7,52)</t>
  </si>
  <si>
    <t>утвержд. (прочие к=6,04)</t>
  </si>
  <si>
    <t>искл.(прочие к=6,04)</t>
  </si>
  <si>
    <t>18'искл.(к=7,52)</t>
  </si>
  <si>
    <t>утвержд. (к=3,83)</t>
  </si>
  <si>
    <t>утвержд. (к=3,91)</t>
  </si>
  <si>
    <t>утвержд. (к=5,07)</t>
  </si>
  <si>
    <t>НДС</t>
  </si>
  <si>
    <t>НДС-18%</t>
  </si>
  <si>
    <t>НДС-20%</t>
  </si>
  <si>
    <t>Всего по сводному сметному расчету с НДС</t>
  </si>
  <si>
    <t>ЛСР-12-01-01</t>
  </si>
  <si>
    <t>ЛСР-01-01-01</t>
  </si>
  <si>
    <t>ЛСР-01-01-02</t>
  </si>
  <si>
    <t>ЛСР-01-01-03</t>
  </si>
  <si>
    <t>ЛСР-02-01-01</t>
  </si>
  <si>
    <t>ЛСР-02-04-01</t>
  </si>
  <si>
    <t>ЛСР-02-05-01</t>
  </si>
  <si>
    <t>ЛСР-02-06-01</t>
  </si>
  <si>
    <t>ЛСР-02-07-01</t>
  </si>
  <si>
    <t>ЛСР-02-08-01</t>
  </si>
  <si>
    <t>ЛСР-04-01-01</t>
  </si>
  <si>
    <t>ЛСР-06-01-01</t>
  </si>
  <si>
    <t>ЛСР-07-01-01</t>
  </si>
  <si>
    <t xml:space="preserve">Генеральный директор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</si>
</sst>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_р_._-;\-* #,##0.00_р_._-;_-* &quot;-&quot;??_р_._-;_-@_-"/>
    <numFmt numFmtId="166" formatCode="0.000"/>
  </numFmts>
  <fonts count="15" x14ac:knownFonts="1">
    <font>
      <sz val="11"/>
      <color rgb="FF000000"/>
      <name val="Calibri"/>
      <charset val="204"/>
    </font>
    <font>
      <sz val="10"/>
      <name val="Arial Cyr"/>
      <charset val="204"/>
    </font>
    <font>
      <sz val="9"/>
      <name val="Arial Cyr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u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3" applyFont="1" applyAlignment="1">
      <alignment horizontal="left"/>
    </xf>
    <xf numFmtId="0" fontId="3" fillId="0" borderId="0" xfId="3" applyFont="1"/>
    <xf numFmtId="0" fontId="5" fillId="0" borderId="0" xfId="3" applyFont="1" applyAlignment="1">
      <alignment horizontal="center"/>
    </xf>
    <xf numFmtId="49" fontId="5" fillId="0" borderId="0" xfId="3" applyNumberFormat="1" applyFont="1" applyAlignment="1">
      <alignment horizontal="right" indent="2"/>
    </xf>
    <xf numFmtId="49" fontId="5" fillId="0" borderId="0" xfId="3" applyNumberFormat="1" applyFont="1" applyAlignment="1">
      <alignment horizontal="right"/>
    </xf>
    <xf numFmtId="0" fontId="6" fillId="0" borderId="0" xfId="3" applyFont="1" applyAlignment="1">
      <alignment horizontal="left"/>
    </xf>
    <xf numFmtId="165" fontId="7" fillId="0" borderId="1" xfId="4" applyFont="1" applyFill="1" applyBorder="1" applyAlignment="1">
      <alignment horizontal="center"/>
    </xf>
    <xf numFmtId="49" fontId="8" fillId="0" borderId="0" xfId="3" applyNumberFormat="1" applyFont="1" applyAlignment="1">
      <alignment horizontal="right" indent="2"/>
    </xf>
    <xf numFmtId="0" fontId="9" fillId="0" borderId="0" xfId="3" applyFont="1" applyAlignment="1">
      <alignment horizontal="left"/>
    </xf>
    <xf numFmtId="0" fontId="3" fillId="0" borderId="1" xfId="3" applyFont="1" applyBorder="1" applyAlignment="1">
      <alignment horizontal="center"/>
    </xf>
    <xf numFmtId="49" fontId="3" fillId="0" borderId="1" xfId="3" applyNumberFormat="1" applyFont="1" applyBorder="1" applyAlignment="1">
      <alignment horizontal="right" indent="2"/>
    </xf>
    <xf numFmtId="49" fontId="3" fillId="0" borderId="1" xfId="3" applyNumberFormat="1" applyFont="1" applyBorder="1" applyAlignment="1">
      <alignment horizontal="right"/>
    </xf>
    <xf numFmtId="0" fontId="4" fillId="0" borderId="0" xfId="3" applyFont="1" applyAlignment="1">
      <alignment horizontal="center"/>
    </xf>
    <xf numFmtId="49" fontId="4" fillId="0" borderId="0" xfId="3" applyNumberFormat="1" applyFont="1" applyAlignment="1">
      <alignment horizontal="right" indent="2"/>
    </xf>
    <xf numFmtId="49" fontId="4" fillId="0" borderId="0" xfId="3" applyNumberFormat="1" applyFont="1" applyAlignment="1">
      <alignment horizontal="right"/>
    </xf>
    <xf numFmtId="0" fontId="3" fillId="0" borderId="0" xfId="3" applyFont="1" applyAlignment="1">
      <alignment horizontal="center"/>
    </xf>
    <xf numFmtId="49" fontId="3" fillId="0" borderId="0" xfId="3" applyNumberFormat="1" applyFont="1" applyAlignment="1">
      <alignment horizontal="right" indent="2"/>
    </xf>
    <xf numFmtId="49" fontId="6" fillId="0" borderId="0" xfId="3" applyNumberFormat="1" applyFont="1" applyAlignment="1">
      <alignment horizontal="right" indent="2"/>
    </xf>
    <xf numFmtId="49" fontId="3" fillId="0" borderId="0" xfId="3" applyNumberFormat="1" applyFont="1" applyAlignment="1">
      <alignment horizontal="right"/>
    </xf>
    <xf numFmtId="49" fontId="3" fillId="0" borderId="3" xfId="3" applyNumberFormat="1" applyFont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 wrapText="1"/>
    </xf>
    <xf numFmtId="49" fontId="12" fillId="0" borderId="3" xfId="3" applyNumberFormat="1" applyFont="1" applyBorder="1" applyAlignment="1">
      <alignment horizontal="center" vertical="center" wrapText="1"/>
    </xf>
    <xf numFmtId="49" fontId="12" fillId="0" borderId="3" xfId="3" applyNumberFormat="1" applyFont="1" applyBorder="1" applyAlignment="1">
      <alignment horizontal="center" vertical="center"/>
    </xf>
    <xf numFmtId="0" fontId="3" fillId="0" borderId="3" xfId="3" applyFont="1" applyBorder="1" applyAlignment="1">
      <alignment horizontal="left" vertical="top" wrapText="1"/>
    </xf>
    <xf numFmtId="49" fontId="6" fillId="0" borderId="3" xfId="3" applyNumberFormat="1" applyFont="1" applyBorder="1" applyAlignment="1">
      <alignment vertical="top" wrapText="1"/>
    </xf>
    <xf numFmtId="4" fontId="3" fillId="0" borderId="3" xfId="3" applyNumberFormat="1" applyFont="1" applyBorder="1" applyAlignment="1">
      <alignment horizontal="right" vertical="top" wrapText="1" indent="2"/>
    </xf>
    <xf numFmtId="49" fontId="6" fillId="0" borderId="3" xfId="3" applyNumberFormat="1" applyFont="1" applyBorder="1" applyAlignment="1">
      <alignment horizontal="left" vertical="top" wrapText="1"/>
    </xf>
    <xf numFmtId="4" fontId="6" fillId="0" borderId="3" xfId="3" applyNumberFormat="1" applyFont="1" applyBorder="1" applyAlignment="1">
      <alignment horizontal="center" vertical="center" wrapText="1"/>
    </xf>
    <xf numFmtId="0" fontId="6" fillId="0" borderId="0" xfId="3" applyFont="1"/>
    <xf numFmtId="0" fontId="3" fillId="0" borderId="3" xfId="3" applyFont="1" applyBorder="1" applyAlignment="1">
      <alignment horizontal="center" vertical="center"/>
    </xf>
    <xf numFmtId="16" fontId="3" fillId="0" borderId="3" xfId="3" quotePrefix="1" applyNumberFormat="1" applyFont="1" applyBorder="1" applyAlignment="1">
      <alignment horizontal="center" vertical="center" wrapText="1"/>
    </xf>
    <xf numFmtId="0" fontId="3" fillId="0" borderId="3" xfId="3" applyFont="1" applyBorder="1" applyAlignment="1">
      <alignment horizontal="left" vertical="center" wrapText="1"/>
    </xf>
    <xf numFmtId="4" fontId="3" fillId="0" borderId="3" xfId="3" applyNumberFormat="1" applyFont="1" applyBorder="1" applyAlignment="1">
      <alignment horizontal="center" vertical="center"/>
    </xf>
    <xf numFmtId="166" fontId="3" fillId="0" borderId="0" xfId="3" applyNumberFormat="1" applyFont="1" applyAlignment="1">
      <alignment horizontal="left" vertical="center"/>
    </xf>
    <xf numFmtId="0" fontId="3" fillId="0" borderId="0" xfId="3" applyFont="1" applyAlignment="1">
      <alignment vertical="center"/>
    </xf>
    <xf numFmtId="4" fontId="3" fillId="0" borderId="3" xfId="3" applyNumberFormat="1" applyFont="1" applyBorder="1" applyAlignment="1">
      <alignment horizontal="center" vertical="center" wrapText="1"/>
    </xf>
    <xf numFmtId="49" fontId="3" fillId="0" borderId="3" xfId="3" applyNumberFormat="1" applyFont="1" applyBorder="1" applyAlignment="1">
      <alignment horizontal="left" vertical="top" wrapText="1"/>
    </xf>
    <xf numFmtId="49" fontId="3" fillId="0" borderId="3" xfId="3" applyNumberFormat="1" applyFont="1" applyBorder="1" applyAlignment="1">
      <alignment vertical="top" wrapText="1"/>
    </xf>
    <xf numFmtId="0" fontId="6" fillId="0" borderId="3" xfId="3" applyFont="1" applyBorder="1" applyAlignment="1">
      <alignment horizontal="left" vertical="top" wrapText="1"/>
    </xf>
    <xf numFmtId="49" fontId="6" fillId="0" borderId="3" xfId="3" applyNumberFormat="1" applyFont="1" applyBorder="1" applyAlignment="1">
      <alignment horizontal="left" vertical="center" wrapText="1"/>
    </xf>
    <xf numFmtId="49" fontId="6" fillId="0" borderId="3" xfId="3" applyNumberFormat="1" applyFont="1" applyBorder="1" applyAlignment="1">
      <alignment vertical="center" wrapText="1"/>
    </xf>
    <xf numFmtId="49" fontId="3" fillId="0" borderId="3" xfId="3" applyNumberFormat="1" applyFont="1" applyBorder="1" applyAlignment="1">
      <alignment horizontal="left" vertical="center" wrapText="1"/>
    </xf>
    <xf numFmtId="49" fontId="3" fillId="0" borderId="3" xfId="3" applyNumberFormat="1" applyFont="1" applyBorder="1" applyAlignment="1">
      <alignment vertical="center" wrapText="1"/>
    </xf>
    <xf numFmtId="4" fontId="3" fillId="0" borderId="3" xfId="3" applyNumberFormat="1" applyFont="1" applyBorder="1" applyAlignment="1">
      <alignment vertical="top" wrapText="1"/>
    </xf>
    <xf numFmtId="4" fontId="6" fillId="0" borderId="3" xfId="3" applyNumberFormat="1" applyFont="1" applyBorder="1" applyAlignment="1">
      <alignment horizontal="right" vertical="top" wrapText="1" indent="2"/>
    </xf>
    <xf numFmtId="4" fontId="3" fillId="0" borderId="3" xfId="3" applyNumberFormat="1" applyFont="1" applyBorder="1" applyAlignment="1">
      <alignment horizontal="center" vertical="top" wrapText="1"/>
    </xf>
    <xf numFmtId="4" fontId="3" fillId="0" borderId="3" xfId="3" applyNumberFormat="1" applyFont="1" applyBorder="1" applyAlignment="1">
      <alignment vertical="top"/>
    </xf>
    <xf numFmtId="4" fontId="6" fillId="0" borderId="3" xfId="3" applyNumberFormat="1" applyFont="1" applyBorder="1" applyAlignment="1">
      <alignment horizontal="center" vertical="center"/>
    </xf>
    <xf numFmtId="0" fontId="6" fillId="0" borderId="0" xfId="3" applyFont="1" applyAlignment="1">
      <alignment vertical="center"/>
    </xf>
    <xf numFmtId="4" fontId="3" fillId="0" borderId="3" xfId="3" applyNumberFormat="1" applyFont="1" applyBorder="1" applyAlignment="1">
      <alignment horizontal="center" wrapText="1"/>
    </xf>
    <xf numFmtId="4" fontId="3" fillId="0" borderId="3" xfId="3" applyNumberFormat="1" applyFont="1" applyBorder="1" applyAlignment="1">
      <alignment horizontal="center"/>
    </xf>
    <xf numFmtId="4" fontId="6" fillId="0" borderId="3" xfId="3" applyNumberFormat="1" applyFont="1" applyBorder="1" applyAlignment="1">
      <alignment horizontal="center" wrapText="1"/>
    </xf>
    <xf numFmtId="4" fontId="6" fillId="0" borderId="3" xfId="3" applyNumberFormat="1" applyFont="1" applyBorder="1" applyAlignment="1">
      <alignment vertical="center" wrapText="1"/>
    </xf>
    <xf numFmtId="4" fontId="6" fillId="0" borderId="3" xfId="3" applyNumberFormat="1" applyFont="1" applyBorder="1" applyAlignment="1">
      <alignment vertical="center"/>
    </xf>
    <xf numFmtId="4" fontId="3" fillId="0" borderId="3" xfId="3" applyNumberFormat="1" applyFont="1" applyBorder="1" applyAlignment="1">
      <alignment vertical="center" wrapText="1"/>
    </xf>
    <xf numFmtId="4" fontId="3" fillId="0" borderId="3" xfId="3" applyNumberFormat="1" applyFont="1" applyBorder="1" applyAlignment="1">
      <alignment vertical="center"/>
    </xf>
    <xf numFmtId="4" fontId="6" fillId="0" borderId="3" xfId="3" applyNumberFormat="1" applyFont="1" applyBorder="1" applyAlignment="1">
      <alignment horizontal="center"/>
    </xf>
    <xf numFmtId="0" fontId="3" fillId="0" borderId="0" xfId="3" applyFont="1" applyAlignment="1">
      <alignment horizontal="left" vertical="top" wrapText="1"/>
    </xf>
    <xf numFmtId="0" fontId="3" fillId="0" borderId="0" xfId="3" applyFont="1" applyAlignment="1">
      <alignment vertical="top" wrapText="1"/>
    </xf>
    <xf numFmtId="4" fontId="3" fillId="0" borderId="0" xfId="3" applyNumberFormat="1" applyFont="1" applyAlignment="1">
      <alignment vertical="top" wrapText="1"/>
    </xf>
    <xf numFmtId="4" fontId="3" fillId="0" borderId="0" xfId="3" applyNumberFormat="1" applyFont="1" applyAlignment="1">
      <alignment vertical="top"/>
    </xf>
    <xf numFmtId="4" fontId="3" fillId="0" borderId="0" xfId="3" applyNumberFormat="1" applyFont="1" applyAlignment="1">
      <alignment horizontal="right" vertical="top" wrapText="1" indent="2"/>
    </xf>
    <xf numFmtId="4" fontId="3" fillId="0" borderId="0" xfId="3" applyNumberFormat="1" applyFont="1" applyAlignment="1">
      <alignment horizontal="right" vertical="top"/>
    </xf>
    <xf numFmtId="0" fontId="13" fillId="0" borderId="0" xfId="1" applyFont="1"/>
    <xf numFmtId="0" fontId="13" fillId="0" borderId="1" xfId="1" applyFont="1" applyBorder="1"/>
    <xf numFmtId="0" fontId="13" fillId="0" borderId="1" xfId="1" applyFont="1" applyBorder="1" applyAlignment="1">
      <alignment horizontal="right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right"/>
    </xf>
    <xf numFmtId="49" fontId="14" fillId="0" borderId="0" xfId="3" applyNumberFormat="1" applyFont="1" applyAlignment="1">
      <alignment vertical="top" wrapText="1"/>
    </xf>
    <xf numFmtId="0" fontId="3" fillId="0" borderId="0" xfId="3" applyFont="1" applyAlignment="1">
      <alignment horizontal="left" wrapText="1"/>
    </xf>
    <xf numFmtId="0" fontId="3" fillId="0" borderId="0" xfId="3" applyFont="1" applyAlignment="1">
      <alignment wrapText="1"/>
    </xf>
    <xf numFmtId="4" fontId="3" fillId="0" borderId="0" xfId="3" applyNumberFormat="1" applyFont="1" applyAlignment="1">
      <alignment horizontal="right" indent="2"/>
    </xf>
    <xf numFmtId="4" fontId="3" fillId="0" borderId="0" xfId="3" applyNumberFormat="1" applyFont="1" applyAlignment="1">
      <alignment horizontal="right"/>
    </xf>
    <xf numFmtId="16" fontId="6" fillId="0" borderId="3" xfId="3" quotePrefix="1" applyNumberFormat="1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49" fontId="3" fillId="0" borderId="3" xfId="3" applyNumberFormat="1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/>
    </xf>
    <xf numFmtId="49" fontId="3" fillId="0" borderId="1" xfId="3" applyNumberFormat="1" applyFont="1" applyBorder="1" applyAlignment="1">
      <alignment horizontal="left" wrapText="1"/>
    </xf>
    <xf numFmtId="0" fontId="4" fillId="0" borderId="0" xfId="3" applyFont="1" applyAlignment="1">
      <alignment horizontal="center"/>
    </xf>
    <xf numFmtId="49" fontId="10" fillId="0" borderId="0" xfId="3" applyNumberFormat="1" applyFont="1" applyAlignment="1">
      <alignment horizontal="center"/>
    </xf>
    <xf numFmtId="49" fontId="11" fillId="0" borderId="1" xfId="3" applyNumberFormat="1" applyFont="1" applyBorder="1" applyAlignment="1">
      <alignment horizontal="center" wrapText="1"/>
    </xf>
  </cellXfs>
  <cellStyles count="5">
    <cellStyle name="Обычный" xfId="0" builtinId="0"/>
    <cellStyle name="Обычный 2" xfId="1"/>
    <cellStyle name="Обычный 3" xfId="3"/>
    <cellStyle name="Финансовый 2" xfId="2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7"/>
  <sheetViews>
    <sheetView topLeftCell="A196" workbookViewId="0">
      <selection activeCell="F244" sqref="F244"/>
    </sheetView>
  </sheetViews>
  <sheetFormatPr defaultRowHeight="12" x14ac:dyDescent="0.2"/>
  <cols>
    <col min="1" max="1" width="8.42578125" style="16" customWidth="1"/>
    <col min="2" max="2" width="26.42578125" style="16" customWidth="1"/>
    <col min="3" max="3" width="36" style="2" customWidth="1"/>
    <col min="4" max="5" width="13.5703125" style="72" customWidth="1"/>
    <col min="6" max="6" width="13.5703125" style="73" customWidth="1"/>
    <col min="7" max="8" width="13.5703125" style="72" customWidth="1"/>
    <col min="9" max="256" width="9.140625" style="2"/>
    <col min="257" max="257" width="8.42578125" style="2" customWidth="1"/>
    <col min="258" max="258" width="26.42578125" style="2" customWidth="1"/>
    <col min="259" max="259" width="36" style="2" customWidth="1"/>
    <col min="260" max="264" width="13.5703125" style="2" customWidth="1"/>
    <col min="265" max="512" width="9.140625" style="2"/>
    <col min="513" max="513" width="8.42578125" style="2" customWidth="1"/>
    <col min="514" max="514" width="26.42578125" style="2" customWidth="1"/>
    <col min="515" max="515" width="36" style="2" customWidth="1"/>
    <col min="516" max="520" width="13.5703125" style="2" customWidth="1"/>
    <col min="521" max="768" width="9.140625" style="2"/>
    <col min="769" max="769" width="8.42578125" style="2" customWidth="1"/>
    <col min="770" max="770" width="26.42578125" style="2" customWidth="1"/>
    <col min="771" max="771" width="36" style="2" customWidth="1"/>
    <col min="772" max="776" width="13.5703125" style="2" customWidth="1"/>
    <col min="777" max="1024" width="9.140625" style="2"/>
    <col min="1025" max="1025" width="8.42578125" style="2" customWidth="1"/>
    <col min="1026" max="1026" width="26.42578125" style="2" customWidth="1"/>
    <col min="1027" max="1027" width="36" style="2" customWidth="1"/>
    <col min="1028" max="1032" width="13.5703125" style="2" customWidth="1"/>
    <col min="1033" max="1280" width="9.140625" style="2"/>
    <col min="1281" max="1281" width="8.42578125" style="2" customWidth="1"/>
    <col min="1282" max="1282" width="26.42578125" style="2" customWidth="1"/>
    <col min="1283" max="1283" width="36" style="2" customWidth="1"/>
    <col min="1284" max="1288" width="13.5703125" style="2" customWidth="1"/>
    <col min="1289" max="1536" width="9.140625" style="2"/>
    <col min="1537" max="1537" width="8.42578125" style="2" customWidth="1"/>
    <col min="1538" max="1538" width="26.42578125" style="2" customWidth="1"/>
    <col min="1539" max="1539" width="36" style="2" customWidth="1"/>
    <col min="1540" max="1544" width="13.5703125" style="2" customWidth="1"/>
    <col min="1545" max="1792" width="9.140625" style="2"/>
    <col min="1793" max="1793" width="8.42578125" style="2" customWidth="1"/>
    <col min="1794" max="1794" width="26.42578125" style="2" customWidth="1"/>
    <col min="1795" max="1795" width="36" style="2" customWidth="1"/>
    <col min="1796" max="1800" width="13.5703125" style="2" customWidth="1"/>
    <col min="1801" max="2048" width="9.140625" style="2"/>
    <col min="2049" max="2049" width="8.42578125" style="2" customWidth="1"/>
    <col min="2050" max="2050" width="26.42578125" style="2" customWidth="1"/>
    <col min="2051" max="2051" width="36" style="2" customWidth="1"/>
    <col min="2052" max="2056" width="13.5703125" style="2" customWidth="1"/>
    <col min="2057" max="2304" width="9.140625" style="2"/>
    <col min="2305" max="2305" width="8.42578125" style="2" customWidth="1"/>
    <col min="2306" max="2306" width="26.42578125" style="2" customWidth="1"/>
    <col min="2307" max="2307" width="36" style="2" customWidth="1"/>
    <col min="2308" max="2312" width="13.5703125" style="2" customWidth="1"/>
    <col min="2313" max="2560" width="9.140625" style="2"/>
    <col min="2561" max="2561" width="8.42578125" style="2" customWidth="1"/>
    <col min="2562" max="2562" width="26.42578125" style="2" customWidth="1"/>
    <col min="2563" max="2563" width="36" style="2" customWidth="1"/>
    <col min="2564" max="2568" width="13.5703125" style="2" customWidth="1"/>
    <col min="2569" max="2816" width="9.140625" style="2"/>
    <col min="2817" max="2817" width="8.42578125" style="2" customWidth="1"/>
    <col min="2818" max="2818" width="26.42578125" style="2" customWidth="1"/>
    <col min="2819" max="2819" width="36" style="2" customWidth="1"/>
    <col min="2820" max="2824" width="13.5703125" style="2" customWidth="1"/>
    <col min="2825" max="3072" width="9.140625" style="2"/>
    <col min="3073" max="3073" width="8.42578125" style="2" customWidth="1"/>
    <col min="3074" max="3074" width="26.42578125" style="2" customWidth="1"/>
    <col min="3075" max="3075" width="36" style="2" customWidth="1"/>
    <col min="3076" max="3080" width="13.5703125" style="2" customWidth="1"/>
    <col min="3081" max="3328" width="9.140625" style="2"/>
    <col min="3329" max="3329" width="8.42578125" style="2" customWidth="1"/>
    <col min="3330" max="3330" width="26.42578125" style="2" customWidth="1"/>
    <col min="3331" max="3331" width="36" style="2" customWidth="1"/>
    <col min="3332" max="3336" width="13.5703125" style="2" customWidth="1"/>
    <col min="3337" max="3584" width="9.140625" style="2"/>
    <col min="3585" max="3585" width="8.42578125" style="2" customWidth="1"/>
    <col min="3586" max="3586" width="26.42578125" style="2" customWidth="1"/>
    <col min="3587" max="3587" width="36" style="2" customWidth="1"/>
    <col min="3588" max="3592" width="13.5703125" style="2" customWidth="1"/>
    <col min="3593" max="3840" width="9.140625" style="2"/>
    <col min="3841" max="3841" width="8.42578125" style="2" customWidth="1"/>
    <col min="3842" max="3842" width="26.42578125" style="2" customWidth="1"/>
    <col min="3843" max="3843" width="36" style="2" customWidth="1"/>
    <col min="3844" max="3848" width="13.5703125" style="2" customWidth="1"/>
    <col min="3849" max="4096" width="9.140625" style="2"/>
    <col min="4097" max="4097" width="8.42578125" style="2" customWidth="1"/>
    <col min="4098" max="4098" width="26.42578125" style="2" customWidth="1"/>
    <col min="4099" max="4099" width="36" style="2" customWidth="1"/>
    <col min="4100" max="4104" width="13.5703125" style="2" customWidth="1"/>
    <col min="4105" max="4352" width="9.140625" style="2"/>
    <col min="4353" max="4353" width="8.42578125" style="2" customWidth="1"/>
    <col min="4354" max="4354" width="26.42578125" style="2" customWidth="1"/>
    <col min="4355" max="4355" width="36" style="2" customWidth="1"/>
    <col min="4356" max="4360" width="13.5703125" style="2" customWidth="1"/>
    <col min="4361" max="4608" width="9.140625" style="2"/>
    <col min="4609" max="4609" width="8.42578125" style="2" customWidth="1"/>
    <col min="4610" max="4610" width="26.42578125" style="2" customWidth="1"/>
    <col min="4611" max="4611" width="36" style="2" customWidth="1"/>
    <col min="4612" max="4616" width="13.5703125" style="2" customWidth="1"/>
    <col min="4617" max="4864" width="9.140625" style="2"/>
    <col min="4865" max="4865" width="8.42578125" style="2" customWidth="1"/>
    <col min="4866" max="4866" width="26.42578125" style="2" customWidth="1"/>
    <col min="4867" max="4867" width="36" style="2" customWidth="1"/>
    <col min="4868" max="4872" width="13.5703125" style="2" customWidth="1"/>
    <col min="4873" max="5120" width="9.140625" style="2"/>
    <col min="5121" max="5121" width="8.42578125" style="2" customWidth="1"/>
    <col min="5122" max="5122" width="26.42578125" style="2" customWidth="1"/>
    <col min="5123" max="5123" width="36" style="2" customWidth="1"/>
    <col min="5124" max="5128" width="13.5703125" style="2" customWidth="1"/>
    <col min="5129" max="5376" width="9.140625" style="2"/>
    <col min="5377" max="5377" width="8.42578125" style="2" customWidth="1"/>
    <col min="5378" max="5378" width="26.42578125" style="2" customWidth="1"/>
    <col min="5379" max="5379" width="36" style="2" customWidth="1"/>
    <col min="5380" max="5384" width="13.5703125" style="2" customWidth="1"/>
    <col min="5385" max="5632" width="9.140625" style="2"/>
    <col min="5633" max="5633" width="8.42578125" style="2" customWidth="1"/>
    <col min="5634" max="5634" width="26.42578125" style="2" customWidth="1"/>
    <col min="5635" max="5635" width="36" style="2" customWidth="1"/>
    <col min="5636" max="5640" width="13.5703125" style="2" customWidth="1"/>
    <col min="5641" max="5888" width="9.140625" style="2"/>
    <col min="5889" max="5889" width="8.42578125" style="2" customWidth="1"/>
    <col min="5890" max="5890" width="26.42578125" style="2" customWidth="1"/>
    <col min="5891" max="5891" width="36" style="2" customWidth="1"/>
    <col min="5892" max="5896" width="13.5703125" style="2" customWidth="1"/>
    <col min="5897" max="6144" width="9.140625" style="2"/>
    <col min="6145" max="6145" width="8.42578125" style="2" customWidth="1"/>
    <col min="6146" max="6146" width="26.42578125" style="2" customWidth="1"/>
    <col min="6147" max="6147" width="36" style="2" customWidth="1"/>
    <col min="6148" max="6152" width="13.5703125" style="2" customWidth="1"/>
    <col min="6153" max="6400" width="9.140625" style="2"/>
    <col min="6401" max="6401" width="8.42578125" style="2" customWidth="1"/>
    <col min="6402" max="6402" width="26.42578125" style="2" customWidth="1"/>
    <col min="6403" max="6403" width="36" style="2" customWidth="1"/>
    <col min="6404" max="6408" width="13.5703125" style="2" customWidth="1"/>
    <col min="6409" max="6656" width="9.140625" style="2"/>
    <col min="6657" max="6657" width="8.42578125" style="2" customWidth="1"/>
    <col min="6658" max="6658" width="26.42578125" style="2" customWidth="1"/>
    <col min="6659" max="6659" width="36" style="2" customWidth="1"/>
    <col min="6660" max="6664" width="13.5703125" style="2" customWidth="1"/>
    <col min="6665" max="6912" width="9.140625" style="2"/>
    <col min="6913" max="6913" width="8.42578125" style="2" customWidth="1"/>
    <col min="6914" max="6914" width="26.42578125" style="2" customWidth="1"/>
    <col min="6915" max="6915" width="36" style="2" customWidth="1"/>
    <col min="6916" max="6920" width="13.5703125" style="2" customWidth="1"/>
    <col min="6921" max="7168" width="9.140625" style="2"/>
    <col min="7169" max="7169" width="8.42578125" style="2" customWidth="1"/>
    <col min="7170" max="7170" width="26.42578125" style="2" customWidth="1"/>
    <col min="7171" max="7171" width="36" style="2" customWidth="1"/>
    <col min="7172" max="7176" width="13.5703125" style="2" customWidth="1"/>
    <col min="7177" max="7424" width="9.140625" style="2"/>
    <col min="7425" max="7425" width="8.42578125" style="2" customWidth="1"/>
    <col min="7426" max="7426" width="26.42578125" style="2" customWidth="1"/>
    <col min="7427" max="7427" width="36" style="2" customWidth="1"/>
    <col min="7428" max="7432" width="13.5703125" style="2" customWidth="1"/>
    <col min="7433" max="7680" width="9.140625" style="2"/>
    <col min="7681" max="7681" width="8.42578125" style="2" customWidth="1"/>
    <col min="7682" max="7682" width="26.42578125" style="2" customWidth="1"/>
    <col min="7683" max="7683" width="36" style="2" customWidth="1"/>
    <col min="7684" max="7688" width="13.5703125" style="2" customWidth="1"/>
    <col min="7689" max="7936" width="9.140625" style="2"/>
    <col min="7937" max="7937" width="8.42578125" style="2" customWidth="1"/>
    <col min="7938" max="7938" width="26.42578125" style="2" customWidth="1"/>
    <col min="7939" max="7939" width="36" style="2" customWidth="1"/>
    <col min="7940" max="7944" width="13.5703125" style="2" customWidth="1"/>
    <col min="7945" max="8192" width="9.140625" style="2"/>
    <col min="8193" max="8193" width="8.42578125" style="2" customWidth="1"/>
    <col min="8194" max="8194" width="26.42578125" style="2" customWidth="1"/>
    <col min="8195" max="8195" width="36" style="2" customWidth="1"/>
    <col min="8196" max="8200" width="13.5703125" style="2" customWidth="1"/>
    <col min="8201" max="8448" width="9.140625" style="2"/>
    <col min="8449" max="8449" width="8.42578125" style="2" customWidth="1"/>
    <col min="8450" max="8450" width="26.42578125" style="2" customWidth="1"/>
    <col min="8451" max="8451" width="36" style="2" customWidth="1"/>
    <col min="8452" max="8456" width="13.5703125" style="2" customWidth="1"/>
    <col min="8457" max="8704" width="9.140625" style="2"/>
    <col min="8705" max="8705" width="8.42578125" style="2" customWidth="1"/>
    <col min="8706" max="8706" width="26.42578125" style="2" customWidth="1"/>
    <col min="8707" max="8707" width="36" style="2" customWidth="1"/>
    <col min="8708" max="8712" width="13.5703125" style="2" customWidth="1"/>
    <col min="8713" max="8960" width="9.140625" style="2"/>
    <col min="8961" max="8961" width="8.42578125" style="2" customWidth="1"/>
    <col min="8962" max="8962" width="26.42578125" style="2" customWidth="1"/>
    <col min="8963" max="8963" width="36" style="2" customWidth="1"/>
    <col min="8964" max="8968" width="13.5703125" style="2" customWidth="1"/>
    <col min="8969" max="9216" width="9.140625" style="2"/>
    <col min="9217" max="9217" width="8.42578125" style="2" customWidth="1"/>
    <col min="9218" max="9218" width="26.42578125" style="2" customWidth="1"/>
    <col min="9219" max="9219" width="36" style="2" customWidth="1"/>
    <col min="9220" max="9224" width="13.5703125" style="2" customWidth="1"/>
    <col min="9225" max="9472" width="9.140625" style="2"/>
    <col min="9473" max="9473" width="8.42578125" style="2" customWidth="1"/>
    <col min="9474" max="9474" width="26.42578125" style="2" customWidth="1"/>
    <col min="9475" max="9475" width="36" style="2" customWidth="1"/>
    <col min="9476" max="9480" width="13.5703125" style="2" customWidth="1"/>
    <col min="9481" max="9728" width="9.140625" style="2"/>
    <col min="9729" max="9729" width="8.42578125" style="2" customWidth="1"/>
    <col min="9730" max="9730" width="26.42578125" style="2" customWidth="1"/>
    <col min="9731" max="9731" width="36" style="2" customWidth="1"/>
    <col min="9732" max="9736" width="13.5703125" style="2" customWidth="1"/>
    <col min="9737" max="9984" width="9.140625" style="2"/>
    <col min="9985" max="9985" width="8.42578125" style="2" customWidth="1"/>
    <col min="9986" max="9986" width="26.42578125" style="2" customWidth="1"/>
    <col min="9987" max="9987" width="36" style="2" customWidth="1"/>
    <col min="9988" max="9992" width="13.5703125" style="2" customWidth="1"/>
    <col min="9993" max="10240" width="9.140625" style="2"/>
    <col min="10241" max="10241" width="8.42578125" style="2" customWidth="1"/>
    <col min="10242" max="10242" width="26.42578125" style="2" customWidth="1"/>
    <col min="10243" max="10243" width="36" style="2" customWidth="1"/>
    <col min="10244" max="10248" width="13.5703125" style="2" customWidth="1"/>
    <col min="10249" max="10496" width="9.140625" style="2"/>
    <col min="10497" max="10497" width="8.42578125" style="2" customWidth="1"/>
    <col min="10498" max="10498" width="26.42578125" style="2" customWidth="1"/>
    <col min="10499" max="10499" width="36" style="2" customWidth="1"/>
    <col min="10500" max="10504" width="13.5703125" style="2" customWidth="1"/>
    <col min="10505" max="10752" width="9.140625" style="2"/>
    <col min="10753" max="10753" width="8.42578125" style="2" customWidth="1"/>
    <col min="10754" max="10754" width="26.42578125" style="2" customWidth="1"/>
    <col min="10755" max="10755" width="36" style="2" customWidth="1"/>
    <col min="10756" max="10760" width="13.5703125" style="2" customWidth="1"/>
    <col min="10761" max="11008" width="9.140625" style="2"/>
    <col min="11009" max="11009" width="8.42578125" style="2" customWidth="1"/>
    <col min="11010" max="11010" width="26.42578125" style="2" customWidth="1"/>
    <col min="11011" max="11011" width="36" style="2" customWidth="1"/>
    <col min="11012" max="11016" width="13.5703125" style="2" customWidth="1"/>
    <col min="11017" max="11264" width="9.140625" style="2"/>
    <col min="11265" max="11265" width="8.42578125" style="2" customWidth="1"/>
    <col min="11266" max="11266" width="26.42578125" style="2" customWidth="1"/>
    <col min="11267" max="11267" width="36" style="2" customWidth="1"/>
    <col min="11268" max="11272" width="13.5703125" style="2" customWidth="1"/>
    <col min="11273" max="11520" width="9.140625" style="2"/>
    <col min="11521" max="11521" width="8.42578125" style="2" customWidth="1"/>
    <col min="11522" max="11522" width="26.42578125" style="2" customWidth="1"/>
    <col min="11523" max="11523" width="36" style="2" customWidth="1"/>
    <col min="11524" max="11528" width="13.5703125" style="2" customWidth="1"/>
    <col min="11529" max="11776" width="9.140625" style="2"/>
    <col min="11777" max="11777" width="8.42578125" style="2" customWidth="1"/>
    <col min="11778" max="11778" width="26.42578125" style="2" customWidth="1"/>
    <col min="11779" max="11779" width="36" style="2" customWidth="1"/>
    <col min="11780" max="11784" width="13.5703125" style="2" customWidth="1"/>
    <col min="11785" max="12032" width="9.140625" style="2"/>
    <col min="12033" max="12033" width="8.42578125" style="2" customWidth="1"/>
    <col min="12034" max="12034" width="26.42578125" style="2" customWidth="1"/>
    <col min="12035" max="12035" width="36" style="2" customWidth="1"/>
    <col min="12036" max="12040" width="13.5703125" style="2" customWidth="1"/>
    <col min="12041" max="12288" width="9.140625" style="2"/>
    <col min="12289" max="12289" width="8.42578125" style="2" customWidth="1"/>
    <col min="12290" max="12290" width="26.42578125" style="2" customWidth="1"/>
    <col min="12291" max="12291" width="36" style="2" customWidth="1"/>
    <col min="12292" max="12296" width="13.5703125" style="2" customWidth="1"/>
    <col min="12297" max="12544" width="9.140625" style="2"/>
    <col min="12545" max="12545" width="8.42578125" style="2" customWidth="1"/>
    <col min="12546" max="12546" width="26.42578125" style="2" customWidth="1"/>
    <col min="12547" max="12547" width="36" style="2" customWidth="1"/>
    <col min="12548" max="12552" width="13.5703125" style="2" customWidth="1"/>
    <col min="12553" max="12800" width="9.140625" style="2"/>
    <col min="12801" max="12801" width="8.42578125" style="2" customWidth="1"/>
    <col min="12802" max="12802" width="26.42578125" style="2" customWidth="1"/>
    <col min="12803" max="12803" width="36" style="2" customWidth="1"/>
    <col min="12804" max="12808" width="13.5703125" style="2" customWidth="1"/>
    <col min="12809" max="13056" width="9.140625" style="2"/>
    <col min="13057" max="13057" width="8.42578125" style="2" customWidth="1"/>
    <col min="13058" max="13058" width="26.42578125" style="2" customWidth="1"/>
    <col min="13059" max="13059" width="36" style="2" customWidth="1"/>
    <col min="13060" max="13064" width="13.5703125" style="2" customWidth="1"/>
    <col min="13065" max="13312" width="9.140625" style="2"/>
    <col min="13313" max="13313" width="8.42578125" style="2" customWidth="1"/>
    <col min="13314" max="13314" width="26.42578125" style="2" customWidth="1"/>
    <col min="13315" max="13315" width="36" style="2" customWidth="1"/>
    <col min="13316" max="13320" width="13.5703125" style="2" customWidth="1"/>
    <col min="13321" max="13568" width="9.140625" style="2"/>
    <col min="13569" max="13569" width="8.42578125" style="2" customWidth="1"/>
    <col min="13570" max="13570" width="26.42578125" style="2" customWidth="1"/>
    <col min="13571" max="13571" width="36" style="2" customWidth="1"/>
    <col min="13572" max="13576" width="13.5703125" style="2" customWidth="1"/>
    <col min="13577" max="13824" width="9.140625" style="2"/>
    <col min="13825" max="13825" width="8.42578125" style="2" customWidth="1"/>
    <col min="13826" max="13826" width="26.42578125" style="2" customWidth="1"/>
    <col min="13827" max="13827" width="36" style="2" customWidth="1"/>
    <col min="13828" max="13832" width="13.5703125" style="2" customWidth="1"/>
    <col min="13833" max="14080" width="9.140625" style="2"/>
    <col min="14081" max="14081" width="8.42578125" style="2" customWidth="1"/>
    <col min="14082" max="14082" width="26.42578125" style="2" customWidth="1"/>
    <col min="14083" max="14083" width="36" style="2" customWidth="1"/>
    <col min="14084" max="14088" width="13.5703125" style="2" customWidth="1"/>
    <col min="14089" max="14336" width="9.140625" style="2"/>
    <col min="14337" max="14337" width="8.42578125" style="2" customWidth="1"/>
    <col min="14338" max="14338" width="26.42578125" style="2" customWidth="1"/>
    <col min="14339" max="14339" width="36" style="2" customWidth="1"/>
    <col min="14340" max="14344" width="13.5703125" style="2" customWidth="1"/>
    <col min="14345" max="14592" width="9.140625" style="2"/>
    <col min="14593" max="14593" width="8.42578125" style="2" customWidth="1"/>
    <col min="14594" max="14594" width="26.42578125" style="2" customWidth="1"/>
    <col min="14595" max="14595" width="36" style="2" customWidth="1"/>
    <col min="14596" max="14600" width="13.5703125" style="2" customWidth="1"/>
    <col min="14601" max="14848" width="9.140625" style="2"/>
    <col min="14849" max="14849" width="8.42578125" style="2" customWidth="1"/>
    <col min="14850" max="14850" width="26.42578125" style="2" customWidth="1"/>
    <col min="14851" max="14851" width="36" style="2" customWidth="1"/>
    <col min="14852" max="14856" width="13.5703125" style="2" customWidth="1"/>
    <col min="14857" max="15104" width="9.140625" style="2"/>
    <col min="15105" max="15105" width="8.42578125" style="2" customWidth="1"/>
    <col min="15106" max="15106" width="26.42578125" style="2" customWidth="1"/>
    <col min="15107" max="15107" width="36" style="2" customWidth="1"/>
    <col min="15108" max="15112" width="13.5703125" style="2" customWidth="1"/>
    <col min="15113" max="15360" width="9.140625" style="2"/>
    <col min="15361" max="15361" width="8.42578125" style="2" customWidth="1"/>
    <col min="15362" max="15362" width="26.42578125" style="2" customWidth="1"/>
    <col min="15363" max="15363" width="36" style="2" customWidth="1"/>
    <col min="15364" max="15368" width="13.5703125" style="2" customWidth="1"/>
    <col min="15369" max="15616" width="9.140625" style="2"/>
    <col min="15617" max="15617" width="8.42578125" style="2" customWidth="1"/>
    <col min="15618" max="15618" width="26.42578125" style="2" customWidth="1"/>
    <col min="15619" max="15619" width="36" style="2" customWidth="1"/>
    <col min="15620" max="15624" width="13.5703125" style="2" customWidth="1"/>
    <col min="15625" max="15872" width="9.140625" style="2"/>
    <col min="15873" max="15873" width="8.42578125" style="2" customWidth="1"/>
    <col min="15874" max="15874" width="26.42578125" style="2" customWidth="1"/>
    <col min="15875" max="15875" width="36" style="2" customWidth="1"/>
    <col min="15876" max="15880" width="13.5703125" style="2" customWidth="1"/>
    <col min="15881" max="16128" width="9.140625" style="2"/>
    <col min="16129" max="16129" width="8.42578125" style="2" customWidth="1"/>
    <col min="16130" max="16130" width="26.42578125" style="2" customWidth="1"/>
    <col min="16131" max="16131" width="36" style="2" customWidth="1"/>
    <col min="16132" max="16136" width="13.5703125" style="2" customWidth="1"/>
    <col min="16137" max="16384" width="9.140625" style="2"/>
  </cols>
  <sheetData>
    <row r="1" spans="1:8" ht="12" customHeight="1" x14ac:dyDescent="0.2">
      <c r="A1" s="1" t="s">
        <v>10</v>
      </c>
      <c r="B1" s="78"/>
      <c r="C1" s="78"/>
      <c r="D1" s="78"/>
      <c r="E1" s="78"/>
      <c r="F1" s="78"/>
      <c r="G1" s="78"/>
      <c r="H1" s="78"/>
    </row>
    <row r="2" spans="1:8" x14ac:dyDescent="0.2">
      <c r="A2" s="79" t="s">
        <v>11</v>
      </c>
      <c r="B2" s="79"/>
      <c r="C2" s="79"/>
      <c r="D2" s="79"/>
      <c r="E2" s="79"/>
      <c r="F2" s="79"/>
      <c r="G2" s="79"/>
      <c r="H2" s="79"/>
    </row>
    <row r="3" spans="1:8" x14ac:dyDescent="0.2">
      <c r="A3" s="1" t="s">
        <v>12</v>
      </c>
      <c r="B3" s="3"/>
      <c r="C3" s="3"/>
      <c r="D3" s="4"/>
      <c r="E3" s="4"/>
      <c r="F3" s="5"/>
      <c r="G3" s="4"/>
      <c r="H3" s="4"/>
    </row>
    <row r="4" spans="1:8" x14ac:dyDescent="0.2">
      <c r="A4" s="1"/>
      <c r="B4" s="3"/>
      <c r="C4" s="3"/>
      <c r="D4" s="4"/>
      <c r="E4" s="4"/>
      <c r="F4" s="5"/>
      <c r="G4" s="4"/>
      <c r="H4" s="4"/>
    </row>
    <row r="5" spans="1:8" x14ac:dyDescent="0.2">
      <c r="A5" s="6" t="s">
        <v>13</v>
      </c>
      <c r="B5" s="3"/>
      <c r="C5" s="7"/>
      <c r="D5" s="8" t="s">
        <v>14</v>
      </c>
      <c r="E5" s="4"/>
      <c r="F5" s="5"/>
      <c r="G5" s="4"/>
      <c r="H5" s="4"/>
    </row>
    <row r="6" spans="1:8" x14ac:dyDescent="0.2">
      <c r="A6" s="9"/>
      <c r="B6" s="3"/>
      <c r="C6" s="3"/>
      <c r="D6" s="4"/>
      <c r="E6" s="4"/>
      <c r="F6" s="5"/>
      <c r="G6" s="4"/>
      <c r="H6" s="4"/>
    </row>
    <row r="7" spans="1:8" x14ac:dyDescent="0.2">
      <c r="A7" s="10"/>
      <c r="B7" s="10"/>
      <c r="C7" s="10"/>
      <c r="D7" s="11"/>
      <c r="E7" s="11"/>
      <c r="F7" s="12"/>
      <c r="G7" s="11"/>
      <c r="H7" s="11"/>
    </row>
    <row r="8" spans="1:8" x14ac:dyDescent="0.2">
      <c r="A8" s="77" t="s">
        <v>15</v>
      </c>
      <c r="B8" s="77"/>
      <c r="C8" s="77"/>
      <c r="D8" s="77"/>
      <c r="E8" s="77"/>
      <c r="F8" s="77"/>
      <c r="G8" s="77"/>
      <c r="H8" s="77"/>
    </row>
    <row r="9" spans="1:8" x14ac:dyDescent="0.2">
      <c r="A9" s="1" t="s">
        <v>16</v>
      </c>
      <c r="B9" s="13"/>
      <c r="C9" s="13"/>
      <c r="D9" s="14"/>
      <c r="E9" s="14"/>
      <c r="F9" s="15"/>
      <c r="G9" s="14"/>
      <c r="H9" s="14"/>
    </row>
    <row r="10" spans="1:8" x14ac:dyDescent="0.2">
      <c r="A10" s="1"/>
      <c r="B10" s="13"/>
      <c r="C10" s="13"/>
      <c r="D10" s="14"/>
      <c r="E10" s="14"/>
      <c r="F10" s="15"/>
      <c r="G10" s="14"/>
      <c r="H10" s="14"/>
    </row>
    <row r="11" spans="1:8" ht="12.75" x14ac:dyDescent="0.2">
      <c r="A11" s="80" t="s">
        <v>17</v>
      </c>
      <c r="B11" s="80"/>
      <c r="C11" s="80"/>
      <c r="D11" s="80"/>
      <c r="E11" s="80"/>
      <c r="F11" s="80"/>
      <c r="G11" s="80"/>
      <c r="H11" s="80"/>
    </row>
    <row r="12" spans="1:8" ht="33.75" customHeight="1" x14ac:dyDescent="0.25">
      <c r="A12" s="81"/>
      <c r="B12" s="81"/>
      <c r="C12" s="81"/>
      <c r="D12" s="81"/>
      <c r="E12" s="81"/>
      <c r="F12" s="81"/>
      <c r="G12" s="81"/>
      <c r="H12" s="81"/>
    </row>
    <row r="13" spans="1:8" x14ac:dyDescent="0.2">
      <c r="A13" s="77" t="s">
        <v>0</v>
      </c>
      <c r="B13" s="77"/>
      <c r="C13" s="77"/>
      <c r="D13" s="77"/>
      <c r="E13" s="77"/>
      <c r="F13" s="77"/>
      <c r="G13" s="77"/>
      <c r="H13" s="77"/>
    </row>
    <row r="14" spans="1:8" x14ac:dyDescent="0.2">
      <c r="A14" s="3"/>
      <c r="B14" s="3"/>
      <c r="C14" s="3"/>
      <c r="D14" s="4"/>
      <c r="E14" s="4"/>
      <c r="F14" s="5"/>
      <c r="G14" s="4"/>
      <c r="H14" s="4"/>
    </row>
    <row r="15" spans="1:8" x14ac:dyDescent="0.2">
      <c r="A15" s="6" t="s">
        <v>18</v>
      </c>
      <c r="B15" s="3"/>
      <c r="C15" s="6"/>
      <c r="D15" s="4"/>
      <c r="E15" s="4"/>
      <c r="F15" s="5"/>
      <c r="G15" s="4"/>
      <c r="H15" s="4"/>
    </row>
    <row r="16" spans="1:8" x14ac:dyDescent="0.2">
      <c r="D16" s="17"/>
      <c r="E16" s="18"/>
      <c r="F16" s="19"/>
      <c r="G16" s="17"/>
      <c r="H16" s="15"/>
    </row>
    <row r="17" spans="1:9" ht="12.75" customHeight="1" x14ac:dyDescent="0.2">
      <c r="A17" s="75" t="s">
        <v>19</v>
      </c>
      <c r="B17" s="75" t="s">
        <v>4</v>
      </c>
      <c r="C17" s="75" t="s">
        <v>20</v>
      </c>
      <c r="D17" s="76" t="s">
        <v>21</v>
      </c>
      <c r="E17" s="76"/>
      <c r="F17" s="76"/>
      <c r="G17" s="76"/>
      <c r="H17" s="76" t="s">
        <v>9</v>
      </c>
    </row>
    <row r="18" spans="1:9" ht="24" x14ac:dyDescent="0.2">
      <c r="A18" s="75"/>
      <c r="B18" s="75"/>
      <c r="C18" s="75"/>
      <c r="D18" s="20" t="s">
        <v>22</v>
      </c>
      <c r="E18" s="20" t="s">
        <v>1</v>
      </c>
      <c r="F18" s="20" t="s">
        <v>2</v>
      </c>
      <c r="G18" s="20" t="s">
        <v>3</v>
      </c>
      <c r="H18" s="76"/>
    </row>
    <row r="19" spans="1:9" x14ac:dyDescent="0.2">
      <c r="A19" s="21">
        <v>1</v>
      </c>
      <c r="B19" s="21">
        <v>2</v>
      </c>
      <c r="C19" s="21">
        <v>3</v>
      </c>
      <c r="D19" s="22"/>
      <c r="E19" s="22"/>
      <c r="F19" s="23"/>
      <c r="G19" s="22"/>
      <c r="H19" s="22"/>
    </row>
    <row r="20" spans="1:9" ht="24" x14ac:dyDescent="0.2">
      <c r="A20" s="24"/>
      <c r="B20" s="24"/>
      <c r="C20" s="25" t="s">
        <v>23</v>
      </c>
      <c r="D20" s="26"/>
      <c r="E20" s="26"/>
      <c r="F20" s="26"/>
      <c r="G20" s="26"/>
      <c r="H20" s="26"/>
    </row>
    <row r="21" spans="1:9" x14ac:dyDescent="0.2">
      <c r="A21" s="24"/>
      <c r="B21" s="24"/>
      <c r="C21" s="25"/>
      <c r="D21" s="26"/>
      <c r="E21" s="26"/>
      <c r="F21" s="26"/>
      <c r="G21" s="26"/>
      <c r="H21" s="26"/>
    </row>
    <row r="22" spans="1:9" s="29" customFormat="1" x14ac:dyDescent="0.2">
      <c r="A22" s="27" t="s">
        <v>7</v>
      </c>
      <c r="B22" s="27" t="s">
        <v>215</v>
      </c>
      <c r="C22" s="25" t="s">
        <v>24</v>
      </c>
      <c r="D22" s="28">
        <f>SUM(D23:D25)</f>
        <v>134.41999999999999</v>
      </c>
      <c r="E22" s="28">
        <f>SUM(E23:E25)</f>
        <v>0.19</v>
      </c>
      <c r="F22" s="28"/>
      <c r="G22" s="28"/>
      <c r="H22" s="28">
        <f>SUM(D22:G22)</f>
        <v>134.60999999999999</v>
      </c>
    </row>
    <row r="23" spans="1:9" s="35" customFormat="1" ht="18.75" customHeight="1" x14ac:dyDescent="0.25">
      <c r="A23" s="30"/>
      <c r="B23" s="31" t="s">
        <v>25</v>
      </c>
      <c r="C23" s="32"/>
      <c r="D23" s="33">
        <v>39.229999999999997</v>
      </c>
      <c r="E23" s="33">
        <v>0.41</v>
      </c>
      <c r="F23" s="33"/>
      <c r="G23" s="33"/>
      <c r="H23" s="33">
        <f>SUM(D23:G23)</f>
        <v>39.639999999999993</v>
      </c>
      <c r="I23" s="34"/>
    </row>
    <row r="24" spans="1:9" s="35" customFormat="1" ht="20.25" customHeight="1" x14ac:dyDescent="0.25">
      <c r="A24" s="30"/>
      <c r="B24" s="31" t="s">
        <v>26</v>
      </c>
      <c r="C24" s="32"/>
      <c r="D24" s="33">
        <v>-39.229999999999997</v>
      </c>
      <c r="E24" s="33">
        <v>-0.41</v>
      </c>
      <c r="F24" s="33"/>
      <c r="G24" s="33"/>
      <c r="H24" s="33">
        <f>SUM(D24:G24)</f>
        <v>-39.639999999999993</v>
      </c>
      <c r="I24" s="34"/>
    </row>
    <row r="25" spans="1:9" s="35" customFormat="1" ht="15.75" customHeight="1" x14ac:dyDescent="0.25">
      <c r="A25" s="30"/>
      <c r="B25" s="31" t="s">
        <v>27</v>
      </c>
      <c r="C25" s="32"/>
      <c r="D25" s="36">
        <v>134.41999999999999</v>
      </c>
      <c r="E25" s="36">
        <v>0.19</v>
      </c>
      <c r="F25" s="36"/>
      <c r="G25" s="33"/>
      <c r="H25" s="33">
        <f>SUM(D25:G25)</f>
        <v>134.60999999999999</v>
      </c>
      <c r="I25" s="34"/>
    </row>
    <row r="26" spans="1:9" s="35" customFormat="1" ht="15.75" customHeight="1" x14ac:dyDescent="0.25">
      <c r="A26" s="30"/>
      <c r="B26" s="31"/>
      <c r="C26" s="32"/>
      <c r="D26" s="33"/>
      <c r="E26" s="33"/>
      <c r="F26" s="33"/>
      <c r="G26" s="33"/>
      <c r="H26" s="33"/>
      <c r="I26" s="34"/>
    </row>
    <row r="27" spans="1:9" s="29" customFormat="1" x14ac:dyDescent="0.2">
      <c r="A27" s="27" t="s">
        <v>5</v>
      </c>
      <c r="B27" s="27" t="s">
        <v>216</v>
      </c>
      <c r="C27" s="25" t="s">
        <v>28</v>
      </c>
      <c r="D27" s="28">
        <f>SUM(D28:D30)</f>
        <v>0.79</v>
      </c>
      <c r="E27" s="28"/>
      <c r="F27" s="28"/>
      <c r="G27" s="28"/>
      <c r="H27" s="28">
        <f>SUM(D27:G27)</f>
        <v>0.79</v>
      </c>
    </row>
    <row r="28" spans="1:9" s="35" customFormat="1" ht="18.75" customHeight="1" x14ac:dyDescent="0.25">
      <c r="A28" s="30"/>
      <c r="B28" s="31" t="s">
        <v>25</v>
      </c>
      <c r="C28" s="32"/>
      <c r="D28" s="33">
        <v>0</v>
      </c>
      <c r="E28" s="33"/>
      <c r="F28" s="33"/>
      <c r="G28" s="33"/>
      <c r="H28" s="33">
        <f>SUM(D28:G28)</f>
        <v>0</v>
      </c>
      <c r="I28" s="34"/>
    </row>
    <row r="29" spans="1:9" s="35" customFormat="1" ht="20.25" customHeight="1" x14ac:dyDescent="0.25">
      <c r="A29" s="30"/>
      <c r="B29" s="31" t="s">
        <v>29</v>
      </c>
      <c r="C29" s="32"/>
      <c r="D29" s="33">
        <v>0</v>
      </c>
      <c r="E29" s="33"/>
      <c r="F29" s="33"/>
      <c r="G29" s="33"/>
      <c r="H29" s="33">
        <f>SUM(D29:G29)</f>
        <v>0</v>
      </c>
      <c r="I29" s="34"/>
    </row>
    <row r="30" spans="1:9" s="35" customFormat="1" ht="15.75" customHeight="1" x14ac:dyDescent="0.25">
      <c r="A30" s="30"/>
      <c r="B30" s="31" t="s">
        <v>30</v>
      </c>
      <c r="C30" s="32"/>
      <c r="D30" s="36">
        <v>0.79</v>
      </c>
      <c r="E30" s="36"/>
      <c r="F30" s="36"/>
      <c r="G30" s="33"/>
      <c r="H30" s="33">
        <f>SUM(D30:G30)</f>
        <v>0.79</v>
      </c>
      <c r="I30" s="34"/>
    </row>
    <row r="31" spans="1:9" x14ac:dyDescent="0.2">
      <c r="A31" s="37"/>
      <c r="B31" s="37"/>
      <c r="C31" s="38"/>
      <c r="D31" s="36"/>
      <c r="E31" s="36"/>
      <c r="F31" s="36"/>
      <c r="G31" s="36"/>
      <c r="H31" s="36"/>
    </row>
    <row r="32" spans="1:9" s="29" customFormat="1" x14ac:dyDescent="0.2">
      <c r="A32" s="27" t="s">
        <v>6</v>
      </c>
      <c r="B32" s="27" t="s">
        <v>217</v>
      </c>
      <c r="C32" s="25" t="s">
        <v>31</v>
      </c>
      <c r="D32" s="28">
        <f>SUM(D33:D35)</f>
        <v>513.71</v>
      </c>
      <c r="E32" s="28"/>
      <c r="F32" s="28"/>
      <c r="G32" s="28"/>
      <c r="H32" s="28">
        <f>SUM(D32:G32)</f>
        <v>513.71</v>
      </c>
    </row>
    <row r="33" spans="1:9" s="35" customFormat="1" ht="18.75" customHeight="1" x14ac:dyDescent="0.25">
      <c r="A33" s="30"/>
      <c r="B33" s="31" t="s">
        <v>25</v>
      </c>
      <c r="C33" s="32"/>
      <c r="D33" s="33">
        <v>0</v>
      </c>
      <c r="E33" s="33"/>
      <c r="F33" s="33"/>
      <c r="G33" s="33"/>
      <c r="H33" s="33">
        <f>SUM(D33:G33)</f>
        <v>0</v>
      </c>
      <c r="I33" s="34"/>
    </row>
    <row r="34" spans="1:9" s="35" customFormat="1" ht="20.25" customHeight="1" x14ac:dyDescent="0.25">
      <c r="A34" s="30"/>
      <c r="B34" s="31" t="s">
        <v>32</v>
      </c>
      <c r="C34" s="32"/>
      <c r="D34" s="33">
        <v>0</v>
      </c>
      <c r="E34" s="33"/>
      <c r="F34" s="33"/>
      <c r="G34" s="33"/>
      <c r="H34" s="33">
        <f>SUM(D34:G34)</f>
        <v>0</v>
      </c>
      <c r="I34" s="34"/>
    </row>
    <row r="35" spans="1:9" s="35" customFormat="1" ht="15.75" customHeight="1" x14ac:dyDescent="0.25">
      <c r="A35" s="30"/>
      <c r="B35" s="31" t="s">
        <v>33</v>
      </c>
      <c r="C35" s="32"/>
      <c r="D35" s="36">
        <v>513.71</v>
      </c>
      <c r="E35" s="36"/>
      <c r="F35" s="36"/>
      <c r="G35" s="33"/>
      <c r="H35" s="33">
        <f>SUM(D35:G35)</f>
        <v>513.71</v>
      </c>
      <c r="I35" s="34"/>
    </row>
    <row r="36" spans="1:9" x14ac:dyDescent="0.2">
      <c r="A36" s="37"/>
      <c r="B36" s="37"/>
      <c r="C36" s="38"/>
      <c r="D36" s="36"/>
      <c r="E36" s="36"/>
      <c r="F36" s="36"/>
      <c r="G36" s="36"/>
      <c r="H36" s="36"/>
    </row>
    <row r="37" spans="1:9" s="29" customFormat="1" x14ac:dyDescent="0.2">
      <c r="A37" s="39"/>
      <c r="B37" s="39"/>
      <c r="C37" s="25" t="s">
        <v>34</v>
      </c>
      <c r="D37" s="28">
        <f>SUM(D38:D40)</f>
        <v>648.92000000000007</v>
      </c>
      <c r="E37" s="28">
        <f>SUM(E38:E40)</f>
        <v>0.19</v>
      </c>
      <c r="F37" s="28"/>
      <c r="G37" s="28"/>
      <c r="H37" s="28">
        <f>SUM(D37:G37)</f>
        <v>649.11000000000013</v>
      </c>
    </row>
    <row r="38" spans="1:9" x14ac:dyDescent="0.2">
      <c r="A38" s="24"/>
      <c r="B38" s="31" t="s">
        <v>35</v>
      </c>
      <c r="C38" s="25"/>
      <c r="D38" s="36">
        <f t="shared" ref="D38:E40" si="0">D23+D28+D33</f>
        <v>39.229999999999997</v>
      </c>
      <c r="E38" s="36">
        <f t="shared" si="0"/>
        <v>0.41</v>
      </c>
      <c r="F38" s="36"/>
      <c r="G38" s="36"/>
      <c r="H38" s="36">
        <f>H23+H28+H33</f>
        <v>39.639999999999993</v>
      </c>
    </row>
    <row r="39" spans="1:9" x14ac:dyDescent="0.2">
      <c r="A39" s="24"/>
      <c r="B39" s="31" t="s">
        <v>36</v>
      </c>
      <c r="C39" s="25"/>
      <c r="D39" s="36">
        <f t="shared" si="0"/>
        <v>-39.229999999999997</v>
      </c>
      <c r="E39" s="36">
        <f t="shared" si="0"/>
        <v>-0.41</v>
      </c>
      <c r="F39" s="36"/>
      <c r="G39" s="36"/>
      <c r="H39" s="36">
        <f>H24+H29+H34</f>
        <v>-39.639999999999993</v>
      </c>
    </row>
    <row r="40" spans="1:9" x14ac:dyDescent="0.2">
      <c r="A40" s="24"/>
      <c r="B40" s="31" t="s">
        <v>37</v>
      </c>
      <c r="C40" s="25"/>
      <c r="D40" s="36">
        <f t="shared" si="0"/>
        <v>648.92000000000007</v>
      </c>
      <c r="E40" s="36">
        <f t="shared" si="0"/>
        <v>0.19</v>
      </c>
      <c r="F40" s="36"/>
      <c r="G40" s="36"/>
      <c r="H40" s="36">
        <f>H25+H30+H35</f>
        <v>649.11</v>
      </c>
    </row>
    <row r="41" spans="1:9" x14ac:dyDescent="0.2">
      <c r="A41" s="24"/>
      <c r="B41" s="24"/>
      <c r="C41" s="25"/>
      <c r="D41" s="36"/>
      <c r="E41" s="36"/>
      <c r="F41" s="36"/>
      <c r="G41" s="36"/>
      <c r="H41" s="36"/>
    </row>
    <row r="42" spans="1:9" x14ac:dyDescent="0.2">
      <c r="A42" s="24"/>
      <c r="B42" s="24"/>
      <c r="C42" s="25" t="s">
        <v>38</v>
      </c>
      <c r="D42" s="36"/>
      <c r="E42" s="36"/>
      <c r="F42" s="36"/>
      <c r="G42" s="36"/>
      <c r="H42" s="36"/>
    </row>
    <row r="43" spans="1:9" x14ac:dyDescent="0.2">
      <c r="A43" s="24"/>
      <c r="B43" s="24"/>
      <c r="C43" s="25"/>
      <c r="D43" s="36"/>
      <c r="E43" s="36"/>
      <c r="F43" s="36"/>
      <c r="G43" s="36"/>
      <c r="H43" s="36"/>
    </row>
    <row r="44" spans="1:9" s="29" customFormat="1" x14ac:dyDescent="0.2">
      <c r="A44" s="27" t="s">
        <v>8</v>
      </c>
      <c r="B44" s="27" t="s">
        <v>218</v>
      </c>
      <c r="C44" s="25" t="s">
        <v>39</v>
      </c>
      <c r="D44" s="28">
        <f>SUM(D45:D47)</f>
        <v>32.29</v>
      </c>
      <c r="E44" s="28"/>
      <c r="F44" s="28"/>
      <c r="G44" s="28"/>
      <c r="H44" s="28">
        <f>SUM(D44:G44)</f>
        <v>32.29</v>
      </c>
    </row>
    <row r="45" spans="1:9" s="35" customFormat="1" ht="18.75" customHeight="1" x14ac:dyDescent="0.25">
      <c r="A45" s="30"/>
      <c r="B45" s="31" t="s">
        <v>25</v>
      </c>
      <c r="C45" s="32"/>
      <c r="D45" s="33">
        <v>23.53</v>
      </c>
      <c r="E45" s="33"/>
      <c r="F45" s="33"/>
      <c r="G45" s="33"/>
      <c r="H45" s="33">
        <f>SUM(D45:G45)</f>
        <v>23.53</v>
      </c>
      <c r="I45" s="34"/>
    </row>
    <row r="46" spans="1:9" s="35" customFormat="1" ht="20.25" customHeight="1" x14ac:dyDescent="0.25">
      <c r="A46" s="30"/>
      <c r="B46" s="31" t="s">
        <v>40</v>
      </c>
      <c r="C46" s="32"/>
      <c r="D46" s="33">
        <v>-23.53</v>
      </c>
      <c r="E46" s="33"/>
      <c r="F46" s="33"/>
      <c r="G46" s="33"/>
      <c r="H46" s="33">
        <f>SUM(D46:G46)</f>
        <v>-23.53</v>
      </c>
      <c r="I46" s="34"/>
    </row>
    <row r="47" spans="1:9" s="35" customFormat="1" ht="15.75" customHeight="1" x14ac:dyDescent="0.25">
      <c r="A47" s="30"/>
      <c r="B47" s="31" t="s">
        <v>41</v>
      </c>
      <c r="C47" s="32"/>
      <c r="D47" s="36">
        <v>32.29</v>
      </c>
      <c r="E47" s="36"/>
      <c r="F47" s="36"/>
      <c r="G47" s="33"/>
      <c r="H47" s="33">
        <f>SUM(D47:G47)</f>
        <v>32.29</v>
      </c>
      <c r="I47" s="34"/>
    </row>
    <row r="48" spans="1:9" x14ac:dyDescent="0.2">
      <c r="A48" s="37"/>
      <c r="B48" s="37"/>
      <c r="C48" s="38"/>
      <c r="D48" s="36"/>
      <c r="E48" s="36"/>
      <c r="F48" s="36"/>
      <c r="G48" s="36"/>
      <c r="H48" s="36"/>
    </row>
    <row r="49" spans="1:9" s="29" customFormat="1" x14ac:dyDescent="0.2">
      <c r="A49" s="40" t="s">
        <v>42</v>
      </c>
      <c r="B49" s="40" t="s">
        <v>43</v>
      </c>
      <c r="C49" s="41" t="s">
        <v>44</v>
      </c>
      <c r="D49" s="28">
        <f>SUM(D50:D52)</f>
        <v>9727.92</v>
      </c>
      <c r="E49" s="28">
        <f>SUM(E50:E52)</f>
        <v>0</v>
      </c>
      <c r="F49" s="28"/>
      <c r="G49" s="28"/>
      <c r="H49" s="28">
        <f>SUM(D49:G49)</f>
        <v>9727.92</v>
      </c>
    </row>
    <row r="50" spans="1:9" s="35" customFormat="1" ht="18.75" customHeight="1" x14ac:dyDescent="0.25">
      <c r="A50" s="30"/>
      <c r="B50" s="31" t="s">
        <v>25</v>
      </c>
      <c r="C50" s="32"/>
      <c r="D50" s="33">
        <v>4536.55</v>
      </c>
      <c r="E50" s="33">
        <v>430.75</v>
      </c>
      <c r="F50" s="33"/>
      <c r="G50" s="33"/>
      <c r="H50" s="33">
        <f>SUM(D50:G50)</f>
        <v>4967.3</v>
      </c>
      <c r="I50" s="34"/>
    </row>
    <row r="51" spans="1:9" s="35" customFormat="1" ht="20.25" customHeight="1" x14ac:dyDescent="0.25">
      <c r="A51" s="30"/>
      <c r="B51" s="31" t="s">
        <v>45</v>
      </c>
      <c r="C51" s="32"/>
      <c r="D51" s="33">
        <v>-4536.55</v>
      </c>
      <c r="E51" s="33">
        <v>-430.75</v>
      </c>
      <c r="F51" s="33"/>
      <c r="G51" s="33"/>
      <c r="H51" s="33">
        <f>SUM(D51:G51)</f>
        <v>-4967.3</v>
      </c>
      <c r="I51" s="34"/>
    </row>
    <row r="52" spans="1:9" s="35" customFormat="1" ht="15.75" customHeight="1" x14ac:dyDescent="0.25">
      <c r="A52" s="30"/>
      <c r="B52" s="31" t="s">
        <v>46</v>
      </c>
      <c r="C52" s="32"/>
      <c r="D52" s="36">
        <v>9727.92</v>
      </c>
      <c r="E52" s="36">
        <v>0</v>
      </c>
      <c r="F52" s="36"/>
      <c r="G52" s="33"/>
      <c r="H52" s="33">
        <f>SUM(D52:G52)</f>
        <v>9727.92</v>
      </c>
      <c r="I52" s="34"/>
    </row>
    <row r="53" spans="1:9" x14ac:dyDescent="0.2">
      <c r="A53" s="42"/>
      <c r="B53" s="42"/>
      <c r="C53" s="43"/>
      <c r="D53" s="36"/>
      <c r="E53" s="36"/>
      <c r="F53" s="36"/>
      <c r="G53" s="36"/>
      <c r="H53" s="36"/>
    </row>
    <row r="54" spans="1:9" s="29" customFormat="1" x14ac:dyDescent="0.2">
      <c r="A54" s="27" t="s">
        <v>47</v>
      </c>
      <c r="B54" s="27" t="s">
        <v>48</v>
      </c>
      <c r="C54" s="25" t="s">
        <v>49</v>
      </c>
      <c r="D54" s="28">
        <f>SUM(D55:D57)</f>
        <v>4282.93</v>
      </c>
      <c r="E54" s="28">
        <f>SUM(E55:E57)</f>
        <v>78.099999999999994</v>
      </c>
      <c r="F54" s="28">
        <f>SUM(F55:F57)</f>
        <v>704.75</v>
      </c>
      <c r="G54" s="28"/>
      <c r="H54" s="28">
        <f>SUM(D54:G54)</f>
        <v>5065.7800000000007</v>
      </c>
    </row>
    <row r="55" spans="1:9" s="35" customFormat="1" ht="18.75" customHeight="1" x14ac:dyDescent="0.25">
      <c r="A55" s="30"/>
      <c r="B55" s="31" t="s">
        <v>25</v>
      </c>
      <c r="C55" s="32"/>
      <c r="D55" s="33">
        <v>3279.13</v>
      </c>
      <c r="E55" s="33">
        <v>59.7</v>
      </c>
      <c r="F55" s="33">
        <v>960.96</v>
      </c>
      <c r="G55" s="33"/>
      <c r="H55" s="33">
        <f>SUM(D55:G55)</f>
        <v>4299.79</v>
      </c>
      <c r="I55" s="34"/>
    </row>
    <row r="56" spans="1:9" s="35" customFormat="1" ht="20.25" customHeight="1" x14ac:dyDescent="0.25">
      <c r="A56" s="30"/>
      <c r="B56" s="31" t="s">
        <v>50</v>
      </c>
      <c r="C56" s="32"/>
      <c r="D56" s="33">
        <v>-3279.13</v>
      </c>
      <c r="E56" s="33">
        <v>-59.7</v>
      </c>
      <c r="F56" s="33">
        <v>-960.96</v>
      </c>
      <c r="G56" s="33"/>
      <c r="H56" s="33">
        <f>SUM(D56:G56)</f>
        <v>-4299.79</v>
      </c>
      <c r="I56" s="34"/>
    </row>
    <row r="57" spans="1:9" s="35" customFormat="1" ht="15.75" customHeight="1" x14ac:dyDescent="0.25">
      <c r="A57" s="30"/>
      <c r="B57" s="31" t="s">
        <v>51</v>
      </c>
      <c r="C57" s="32"/>
      <c r="D57" s="36">
        <v>4282.93</v>
      </c>
      <c r="E57" s="36">
        <v>78.099999999999994</v>
      </c>
      <c r="F57" s="36">
        <v>704.75</v>
      </c>
      <c r="G57" s="33"/>
      <c r="H57" s="33">
        <f>SUM(D57:G57)</f>
        <v>5065.7800000000007</v>
      </c>
      <c r="I57" s="34"/>
    </row>
    <row r="58" spans="1:9" x14ac:dyDescent="0.2">
      <c r="A58" s="37"/>
      <c r="B58" s="37"/>
      <c r="C58" s="38"/>
      <c r="D58" s="36"/>
      <c r="E58" s="36"/>
      <c r="F58" s="36"/>
      <c r="G58" s="36"/>
      <c r="H58" s="36"/>
    </row>
    <row r="59" spans="1:9" s="29" customFormat="1" x14ac:dyDescent="0.2">
      <c r="A59" s="27" t="s">
        <v>52</v>
      </c>
      <c r="B59" s="27" t="s">
        <v>219</v>
      </c>
      <c r="C59" s="25" t="s">
        <v>53</v>
      </c>
      <c r="D59" s="28">
        <f>SUM(D60:D62)</f>
        <v>1190.8499999999999</v>
      </c>
      <c r="E59" s="28"/>
      <c r="F59" s="28"/>
      <c r="G59" s="28"/>
      <c r="H59" s="28">
        <f>SUM(D59:G59)</f>
        <v>1190.8499999999999</v>
      </c>
    </row>
    <row r="60" spans="1:9" s="35" customFormat="1" ht="18.75" customHeight="1" x14ac:dyDescent="0.25">
      <c r="A60" s="30"/>
      <c r="B60" s="31" t="s">
        <v>25</v>
      </c>
      <c r="C60" s="32"/>
      <c r="D60" s="33">
        <v>524.95000000000005</v>
      </c>
      <c r="E60" s="33"/>
      <c r="F60" s="33"/>
      <c r="G60" s="33"/>
      <c r="H60" s="33">
        <f>SUM(D60:G60)</f>
        <v>524.95000000000005</v>
      </c>
      <c r="I60" s="34"/>
    </row>
    <row r="61" spans="1:9" s="35" customFormat="1" ht="20.25" customHeight="1" x14ac:dyDescent="0.25">
      <c r="A61" s="30"/>
      <c r="B61" s="31" t="s">
        <v>54</v>
      </c>
      <c r="C61" s="32"/>
      <c r="D61" s="33">
        <v>-524.95000000000005</v>
      </c>
      <c r="E61" s="33"/>
      <c r="F61" s="33"/>
      <c r="G61" s="33"/>
      <c r="H61" s="33">
        <f>SUM(D61:G61)</f>
        <v>-524.95000000000005</v>
      </c>
      <c r="I61" s="34"/>
    </row>
    <row r="62" spans="1:9" s="35" customFormat="1" ht="15.75" customHeight="1" x14ac:dyDescent="0.25">
      <c r="A62" s="30"/>
      <c r="B62" s="31" t="s">
        <v>55</v>
      </c>
      <c r="C62" s="32"/>
      <c r="D62" s="36">
        <v>1190.8499999999999</v>
      </c>
      <c r="E62" s="36"/>
      <c r="F62" s="36"/>
      <c r="G62" s="33"/>
      <c r="H62" s="33">
        <f>SUM(D62:G62)</f>
        <v>1190.8499999999999</v>
      </c>
      <c r="I62" s="34"/>
    </row>
    <row r="63" spans="1:9" x14ac:dyDescent="0.2">
      <c r="A63" s="37"/>
      <c r="B63" s="37"/>
      <c r="C63" s="38"/>
      <c r="D63" s="36"/>
      <c r="E63" s="36"/>
      <c r="F63" s="36"/>
      <c r="G63" s="36"/>
      <c r="H63" s="36"/>
    </row>
    <row r="64" spans="1:9" s="29" customFormat="1" x14ac:dyDescent="0.2">
      <c r="A64" s="27" t="s">
        <v>56</v>
      </c>
      <c r="B64" s="27" t="s">
        <v>220</v>
      </c>
      <c r="C64" s="25" t="s">
        <v>57</v>
      </c>
      <c r="D64" s="28">
        <f>SUM(D65:D67)</f>
        <v>17.809999999999999</v>
      </c>
      <c r="E64" s="28">
        <f>SUM(E65:E67)</f>
        <v>2.88</v>
      </c>
      <c r="F64" s="28"/>
      <c r="G64" s="28"/>
      <c r="H64" s="28">
        <f>SUM(D64:G64)</f>
        <v>20.689999999999998</v>
      </c>
    </row>
    <row r="65" spans="1:9" s="35" customFormat="1" ht="18.75" customHeight="1" x14ac:dyDescent="0.25">
      <c r="A65" s="30"/>
      <c r="B65" s="31" t="s">
        <v>25</v>
      </c>
      <c r="C65" s="32"/>
      <c r="D65" s="33">
        <v>41.18</v>
      </c>
      <c r="E65" s="33">
        <v>7.48</v>
      </c>
      <c r="F65" s="33"/>
      <c r="G65" s="33"/>
      <c r="H65" s="33">
        <f>SUM(D65:G65)</f>
        <v>48.66</v>
      </c>
      <c r="I65" s="34"/>
    </row>
    <row r="66" spans="1:9" s="35" customFormat="1" ht="20.25" customHeight="1" x14ac:dyDescent="0.25">
      <c r="A66" s="30"/>
      <c r="B66" s="31" t="s">
        <v>58</v>
      </c>
      <c r="C66" s="32"/>
      <c r="D66" s="33">
        <v>-41.18</v>
      </c>
      <c r="E66" s="33">
        <v>-7.48</v>
      </c>
      <c r="F66" s="33"/>
      <c r="G66" s="33"/>
      <c r="H66" s="33">
        <f>SUM(D66:G66)</f>
        <v>-48.66</v>
      </c>
      <c r="I66" s="34"/>
    </row>
    <row r="67" spans="1:9" s="35" customFormat="1" ht="15.75" customHeight="1" x14ac:dyDescent="0.25">
      <c r="A67" s="30"/>
      <c r="B67" s="31" t="s">
        <v>59</v>
      </c>
      <c r="C67" s="32"/>
      <c r="D67" s="36">
        <v>17.809999999999999</v>
      </c>
      <c r="E67" s="36">
        <v>2.88</v>
      </c>
      <c r="F67" s="36"/>
      <c r="G67" s="33"/>
      <c r="H67" s="33">
        <f>SUM(D67:G67)</f>
        <v>20.689999999999998</v>
      </c>
      <c r="I67" s="34"/>
    </row>
    <row r="68" spans="1:9" x14ac:dyDescent="0.2">
      <c r="A68" s="37"/>
      <c r="B68" s="37"/>
      <c r="C68" s="38"/>
      <c r="D68" s="36"/>
      <c r="E68" s="36"/>
      <c r="F68" s="36"/>
      <c r="G68" s="36"/>
      <c r="H68" s="36"/>
    </row>
    <row r="69" spans="1:9" s="29" customFormat="1" x14ac:dyDescent="0.2">
      <c r="A69" s="27" t="s">
        <v>60</v>
      </c>
      <c r="B69" s="27" t="s">
        <v>221</v>
      </c>
      <c r="C69" s="25" t="s">
        <v>61</v>
      </c>
      <c r="D69" s="28">
        <f>SUM(D70:D72)</f>
        <v>18.41</v>
      </c>
      <c r="E69" s="28">
        <f>SUM(E70:E72)</f>
        <v>1.9</v>
      </c>
      <c r="F69" s="28">
        <f>SUM(F70:F72)</f>
        <v>124.45</v>
      </c>
      <c r="G69" s="28"/>
      <c r="H69" s="28">
        <f>SUM(D69:G69)</f>
        <v>144.76</v>
      </c>
    </row>
    <row r="70" spans="1:9" s="35" customFormat="1" ht="18.75" customHeight="1" x14ac:dyDescent="0.25">
      <c r="A70" s="30"/>
      <c r="B70" s="31" t="s">
        <v>25</v>
      </c>
      <c r="C70" s="32"/>
      <c r="D70" s="33">
        <v>49.25</v>
      </c>
      <c r="E70" s="33">
        <v>0.78</v>
      </c>
      <c r="F70" s="33">
        <v>14.6</v>
      </c>
      <c r="G70" s="33"/>
      <c r="H70" s="33">
        <f>SUM(D70:G70)</f>
        <v>64.63</v>
      </c>
      <c r="I70" s="34"/>
    </row>
    <row r="71" spans="1:9" s="35" customFormat="1" ht="20.25" customHeight="1" x14ac:dyDescent="0.25">
      <c r="A71" s="30"/>
      <c r="B71" s="31" t="s">
        <v>62</v>
      </c>
      <c r="C71" s="32"/>
      <c r="D71" s="33">
        <v>-49.25</v>
      </c>
      <c r="E71" s="33">
        <v>-0.78</v>
      </c>
      <c r="F71" s="33">
        <v>-14.6</v>
      </c>
      <c r="G71" s="33"/>
      <c r="H71" s="33">
        <f>SUM(D71:G71)</f>
        <v>-64.63</v>
      </c>
      <c r="I71" s="34"/>
    </row>
    <row r="72" spans="1:9" s="35" customFormat="1" ht="15.75" customHeight="1" x14ac:dyDescent="0.25">
      <c r="A72" s="30"/>
      <c r="B72" s="31" t="s">
        <v>63</v>
      </c>
      <c r="C72" s="32"/>
      <c r="D72" s="36">
        <v>18.41</v>
      </c>
      <c r="E72" s="36">
        <v>1.9</v>
      </c>
      <c r="F72" s="36">
        <v>124.45</v>
      </c>
      <c r="G72" s="33"/>
      <c r="H72" s="33">
        <f>SUM(D72:G72)</f>
        <v>144.76</v>
      </c>
      <c r="I72" s="34"/>
    </row>
    <row r="73" spans="1:9" x14ac:dyDescent="0.2">
      <c r="A73" s="37"/>
      <c r="B73" s="37"/>
      <c r="C73" s="38"/>
      <c r="D73" s="36"/>
      <c r="E73" s="36"/>
      <c r="F73" s="36"/>
      <c r="G73" s="36"/>
      <c r="H73" s="36"/>
    </row>
    <row r="74" spans="1:9" s="29" customFormat="1" ht="24" x14ac:dyDescent="0.2">
      <c r="A74" s="27" t="s">
        <v>64</v>
      </c>
      <c r="B74" s="27" t="s">
        <v>222</v>
      </c>
      <c r="C74" s="25" t="s">
        <v>65</v>
      </c>
      <c r="D74" s="28">
        <f>SUM(D75:D77)</f>
        <v>0</v>
      </c>
      <c r="E74" s="28">
        <f>SUM(E75:E77)</f>
        <v>90.39</v>
      </c>
      <c r="F74" s="28">
        <f>SUM(F75:F77)</f>
        <v>93.58</v>
      </c>
      <c r="G74" s="28"/>
      <c r="H74" s="28">
        <f>SUM(D74:G74)</f>
        <v>183.97</v>
      </c>
    </row>
    <row r="75" spans="1:9" s="35" customFormat="1" ht="18.75" customHeight="1" x14ac:dyDescent="0.25">
      <c r="A75" s="30"/>
      <c r="B75" s="31" t="s">
        <v>25</v>
      </c>
      <c r="C75" s="32"/>
      <c r="D75" s="33">
        <v>2.94</v>
      </c>
      <c r="E75" s="33">
        <v>91.25</v>
      </c>
      <c r="F75" s="33">
        <v>22.68</v>
      </c>
      <c r="G75" s="33"/>
      <c r="H75" s="33">
        <f>SUM(D75:G75)</f>
        <v>116.87</v>
      </c>
      <c r="I75" s="34"/>
    </row>
    <row r="76" spans="1:9" s="35" customFormat="1" ht="20.25" customHeight="1" x14ac:dyDescent="0.25">
      <c r="A76" s="30"/>
      <c r="B76" s="31" t="s">
        <v>66</v>
      </c>
      <c r="C76" s="32"/>
      <c r="D76" s="33">
        <v>-2.94</v>
      </c>
      <c r="E76" s="33">
        <v>-91.25</v>
      </c>
      <c r="F76" s="33">
        <v>-22.68</v>
      </c>
      <c r="G76" s="33"/>
      <c r="H76" s="33">
        <f>SUM(D76:G76)</f>
        <v>-116.87</v>
      </c>
      <c r="I76" s="34"/>
    </row>
    <row r="77" spans="1:9" s="35" customFormat="1" ht="15.75" customHeight="1" x14ac:dyDescent="0.25">
      <c r="A77" s="30"/>
      <c r="B77" s="31" t="s">
        <v>67</v>
      </c>
      <c r="C77" s="32"/>
      <c r="D77" s="36">
        <v>0</v>
      </c>
      <c r="E77" s="36">
        <v>90.39</v>
      </c>
      <c r="F77" s="36">
        <v>93.58</v>
      </c>
      <c r="G77" s="33"/>
      <c r="H77" s="33">
        <f>SUM(D77:G77)</f>
        <v>183.97</v>
      </c>
      <c r="I77" s="34"/>
    </row>
    <row r="78" spans="1:9" x14ac:dyDescent="0.2">
      <c r="A78" s="37"/>
      <c r="B78" s="37"/>
      <c r="C78" s="38"/>
      <c r="D78" s="36"/>
      <c r="E78" s="36"/>
      <c r="F78" s="36"/>
      <c r="G78" s="36"/>
      <c r="H78" s="36"/>
    </row>
    <row r="79" spans="1:9" s="29" customFormat="1" x14ac:dyDescent="0.2">
      <c r="A79" s="27" t="s">
        <v>68</v>
      </c>
      <c r="B79" s="27" t="s">
        <v>223</v>
      </c>
      <c r="C79" s="25" t="s">
        <v>69</v>
      </c>
      <c r="D79" s="28">
        <f>SUM(D80:D82)</f>
        <v>0</v>
      </c>
      <c r="E79" s="28">
        <f>SUM(E80:E82)</f>
        <v>54.3</v>
      </c>
      <c r="F79" s="28">
        <f>SUM(F80:F82)</f>
        <v>9.34</v>
      </c>
      <c r="G79" s="28"/>
      <c r="H79" s="28">
        <f>SUM(D79:G79)</f>
        <v>63.64</v>
      </c>
    </row>
    <row r="80" spans="1:9" s="35" customFormat="1" ht="18.75" customHeight="1" x14ac:dyDescent="0.25">
      <c r="A80" s="30"/>
      <c r="B80" s="31" t="s">
        <v>25</v>
      </c>
      <c r="C80" s="32"/>
      <c r="D80" s="33">
        <v>7.73</v>
      </c>
      <c r="E80" s="33">
        <v>42.87</v>
      </c>
      <c r="F80" s="33">
        <v>9.83</v>
      </c>
      <c r="G80" s="33"/>
      <c r="H80" s="33">
        <f>SUM(D80:G80)</f>
        <v>60.429999999999993</v>
      </c>
      <c r="I80" s="34"/>
    </row>
    <row r="81" spans="1:9" s="35" customFormat="1" ht="20.25" customHeight="1" x14ac:dyDescent="0.25">
      <c r="A81" s="30"/>
      <c r="B81" s="31" t="s">
        <v>70</v>
      </c>
      <c r="C81" s="32"/>
      <c r="D81" s="33">
        <v>-7.73</v>
      </c>
      <c r="E81" s="33">
        <v>-42.87</v>
      </c>
      <c r="F81" s="33">
        <v>-9.83</v>
      </c>
      <c r="G81" s="33"/>
      <c r="H81" s="33">
        <f>SUM(D81:G81)</f>
        <v>-60.429999999999993</v>
      </c>
      <c r="I81" s="34"/>
    </row>
    <row r="82" spans="1:9" s="35" customFormat="1" ht="15.75" customHeight="1" x14ac:dyDescent="0.25">
      <c r="A82" s="30"/>
      <c r="B82" s="31" t="s">
        <v>71</v>
      </c>
      <c r="C82" s="32"/>
      <c r="D82" s="36">
        <v>0</v>
      </c>
      <c r="E82" s="36">
        <v>54.3</v>
      </c>
      <c r="F82" s="36">
        <v>9.34</v>
      </c>
      <c r="G82" s="33"/>
      <c r="H82" s="33">
        <f>SUM(D82:G82)</f>
        <v>63.64</v>
      </c>
      <c r="I82" s="34"/>
    </row>
    <row r="83" spans="1:9" x14ac:dyDescent="0.2">
      <c r="A83" s="37"/>
      <c r="B83" s="37"/>
      <c r="C83" s="38"/>
      <c r="D83" s="36"/>
      <c r="E83" s="36"/>
      <c r="F83" s="36"/>
      <c r="G83" s="36"/>
      <c r="H83" s="36"/>
    </row>
    <row r="84" spans="1:9" x14ac:dyDescent="0.2">
      <c r="A84" s="24"/>
      <c r="B84" s="24"/>
      <c r="C84" s="25" t="s">
        <v>72</v>
      </c>
      <c r="D84" s="28">
        <f>SUM(D85:D87)</f>
        <v>15270.210000000001</v>
      </c>
      <c r="E84" s="28">
        <f>SUM(E85:E87)</f>
        <v>227.57</v>
      </c>
      <c r="F84" s="28">
        <f>SUM(F85:F87)</f>
        <v>932.12000000000012</v>
      </c>
      <c r="G84" s="36"/>
      <c r="H84" s="28">
        <f>SUM(H85:H87)</f>
        <v>16429.900000000001</v>
      </c>
    </row>
    <row r="85" spans="1:9" x14ac:dyDescent="0.2">
      <c r="A85" s="24"/>
      <c r="B85" s="31" t="s">
        <v>73</v>
      </c>
      <c r="C85" s="25"/>
      <c r="D85" s="36">
        <f t="shared" ref="D85:F87" si="1">D45+D50+D55+D60+D65+D70+D75+D80</f>
        <v>8465.26</v>
      </c>
      <c r="E85" s="36">
        <f t="shared" si="1"/>
        <v>632.83000000000004</v>
      </c>
      <c r="F85" s="36">
        <f t="shared" si="1"/>
        <v>1008.07</v>
      </c>
      <c r="G85" s="36"/>
      <c r="H85" s="36">
        <f>H45+H50+H55+H60+H65+H70+H75+H80</f>
        <v>10106.16</v>
      </c>
    </row>
    <row r="86" spans="1:9" x14ac:dyDescent="0.2">
      <c r="A86" s="24"/>
      <c r="B86" s="31" t="s">
        <v>74</v>
      </c>
      <c r="C86" s="25"/>
      <c r="D86" s="36">
        <f t="shared" si="1"/>
        <v>-8465.26</v>
      </c>
      <c r="E86" s="36">
        <f t="shared" si="1"/>
        <v>-632.83000000000004</v>
      </c>
      <c r="F86" s="36">
        <f t="shared" si="1"/>
        <v>-1008.07</v>
      </c>
      <c r="G86" s="36"/>
      <c r="H86" s="36">
        <f>H46+H51+H56+H61+H66+H71+H76+H81</f>
        <v>-10106.16</v>
      </c>
    </row>
    <row r="87" spans="1:9" x14ac:dyDescent="0.2">
      <c r="A87" s="24"/>
      <c r="B87" s="31" t="s">
        <v>75</v>
      </c>
      <c r="C87" s="25"/>
      <c r="D87" s="36">
        <f t="shared" si="1"/>
        <v>15270.210000000001</v>
      </c>
      <c r="E87" s="36">
        <f t="shared" si="1"/>
        <v>227.57</v>
      </c>
      <c r="F87" s="36">
        <f t="shared" si="1"/>
        <v>932.12000000000012</v>
      </c>
      <c r="G87" s="36"/>
      <c r="H87" s="36">
        <f>H47+H52+H57+H62+H67+H72+H77+H82</f>
        <v>16429.900000000001</v>
      </c>
    </row>
    <row r="88" spans="1:9" x14ac:dyDescent="0.2">
      <c r="A88" s="24"/>
      <c r="B88" s="24"/>
      <c r="C88" s="25"/>
      <c r="D88" s="36"/>
      <c r="E88" s="36"/>
      <c r="F88" s="36"/>
      <c r="G88" s="36"/>
      <c r="H88" s="36"/>
    </row>
    <row r="89" spans="1:9" ht="24" x14ac:dyDescent="0.2">
      <c r="A89" s="24"/>
      <c r="B89" s="24"/>
      <c r="C89" s="25" t="s">
        <v>76</v>
      </c>
      <c r="D89" s="26"/>
      <c r="E89" s="26"/>
      <c r="F89" s="44"/>
      <c r="G89" s="26"/>
      <c r="H89" s="26"/>
    </row>
    <row r="90" spans="1:9" x14ac:dyDescent="0.2">
      <c r="A90" s="24"/>
      <c r="B90" s="24"/>
      <c r="C90" s="25"/>
      <c r="D90" s="26"/>
      <c r="E90" s="26"/>
      <c r="F90" s="44"/>
      <c r="G90" s="26"/>
      <c r="H90" s="26"/>
    </row>
    <row r="91" spans="1:9" s="29" customFormat="1" ht="24" x14ac:dyDescent="0.2">
      <c r="A91" s="27" t="s">
        <v>77</v>
      </c>
      <c r="B91" s="27" t="s">
        <v>224</v>
      </c>
      <c r="C91" s="25" t="s">
        <v>78</v>
      </c>
      <c r="D91" s="28">
        <f>SUM(D92:D94)</f>
        <v>183.4</v>
      </c>
      <c r="E91" s="28">
        <f>SUM(E92:E94)</f>
        <v>505.35</v>
      </c>
      <c r="F91" s="28"/>
      <c r="G91" s="45"/>
      <c r="H91" s="28">
        <f>SUM(D91:G91)</f>
        <v>688.75</v>
      </c>
    </row>
    <row r="92" spans="1:9" x14ac:dyDescent="0.2">
      <c r="A92" s="37"/>
      <c r="B92" s="31" t="s">
        <v>25</v>
      </c>
      <c r="C92" s="38"/>
      <c r="D92" s="46">
        <v>122.49</v>
      </c>
      <c r="E92" s="46">
        <v>324.43</v>
      </c>
      <c r="F92" s="44"/>
      <c r="G92" s="26"/>
      <c r="H92" s="36">
        <f>SUM(D92:G92)</f>
        <v>446.92</v>
      </c>
    </row>
    <row r="93" spans="1:9" x14ac:dyDescent="0.2">
      <c r="A93" s="37"/>
      <c r="B93" s="31" t="s">
        <v>79</v>
      </c>
      <c r="C93" s="38"/>
      <c r="D93" s="46">
        <v>-122.49</v>
      </c>
      <c r="E93" s="46">
        <v>-324.43</v>
      </c>
      <c r="F93" s="44"/>
      <c r="G93" s="26"/>
      <c r="H93" s="36">
        <f>SUM(D93:G93)</f>
        <v>-446.92</v>
      </c>
    </row>
    <row r="94" spans="1:9" x14ac:dyDescent="0.2">
      <c r="A94" s="37"/>
      <c r="B94" s="31" t="s">
        <v>80</v>
      </c>
      <c r="C94" s="38"/>
      <c r="D94" s="46">
        <v>183.4</v>
      </c>
      <c r="E94" s="46">
        <v>505.35</v>
      </c>
      <c r="F94" s="46"/>
      <c r="G94" s="46"/>
      <c r="H94" s="36">
        <f>SUM(D94:G94)</f>
        <v>688.75</v>
      </c>
    </row>
    <row r="95" spans="1:9" x14ac:dyDescent="0.2">
      <c r="A95" s="37"/>
      <c r="B95" s="37"/>
      <c r="C95" s="38"/>
      <c r="D95" s="26"/>
      <c r="E95" s="26"/>
      <c r="F95" s="44"/>
      <c r="G95" s="26"/>
      <c r="H95" s="36"/>
    </row>
    <row r="96" spans="1:9" s="29" customFormat="1" x14ac:dyDescent="0.2">
      <c r="A96" s="39"/>
      <c r="B96" s="39"/>
      <c r="C96" s="25" t="s">
        <v>81</v>
      </c>
      <c r="D96" s="28">
        <f>SUM(D97:D99)</f>
        <v>183.4</v>
      </c>
      <c r="E96" s="28">
        <f>SUM(E97:E99)</f>
        <v>505.35</v>
      </c>
      <c r="F96" s="28"/>
      <c r="G96" s="36"/>
      <c r="H96" s="28">
        <f>SUM(H97:H99)</f>
        <v>688.75</v>
      </c>
    </row>
    <row r="97" spans="1:8" x14ac:dyDescent="0.2">
      <c r="A97" s="24"/>
      <c r="B97" s="31" t="s">
        <v>82</v>
      </c>
      <c r="C97" s="38"/>
      <c r="D97" s="46">
        <f t="shared" ref="D97:E99" si="2">D92</f>
        <v>122.49</v>
      </c>
      <c r="E97" s="46">
        <f t="shared" si="2"/>
        <v>324.43</v>
      </c>
      <c r="F97" s="46"/>
      <c r="G97" s="46"/>
      <c r="H97" s="46">
        <f>H92</f>
        <v>446.92</v>
      </c>
    </row>
    <row r="98" spans="1:8" x14ac:dyDescent="0.2">
      <c r="A98" s="24"/>
      <c r="B98" s="31" t="s">
        <v>83</v>
      </c>
      <c r="C98" s="38"/>
      <c r="D98" s="46">
        <f t="shared" si="2"/>
        <v>-122.49</v>
      </c>
      <c r="E98" s="46">
        <f t="shared" si="2"/>
        <v>-324.43</v>
      </c>
      <c r="F98" s="46"/>
      <c r="G98" s="46"/>
      <c r="H98" s="46">
        <f>H93</f>
        <v>-446.92</v>
      </c>
    </row>
    <row r="99" spans="1:8" x14ac:dyDescent="0.2">
      <c r="A99" s="24"/>
      <c r="B99" s="31" t="s">
        <v>84</v>
      </c>
      <c r="C99" s="38"/>
      <c r="D99" s="46">
        <f t="shared" si="2"/>
        <v>183.4</v>
      </c>
      <c r="E99" s="46">
        <f t="shared" si="2"/>
        <v>505.35</v>
      </c>
      <c r="F99" s="46"/>
      <c r="G99" s="46"/>
      <c r="H99" s="46">
        <f>H94</f>
        <v>688.75</v>
      </c>
    </row>
    <row r="100" spans="1:8" x14ac:dyDescent="0.2">
      <c r="A100" s="24"/>
      <c r="B100" s="24"/>
      <c r="C100" s="38"/>
      <c r="D100" s="46"/>
      <c r="E100" s="46"/>
      <c r="F100" s="46"/>
      <c r="G100" s="46"/>
      <c r="H100" s="46"/>
    </row>
    <row r="101" spans="1:8" ht="36" x14ac:dyDescent="0.2">
      <c r="A101" s="24"/>
      <c r="B101" s="24"/>
      <c r="C101" s="25" t="s">
        <v>85</v>
      </c>
      <c r="D101" s="26"/>
      <c r="E101" s="44"/>
      <c r="F101" s="44"/>
      <c r="G101" s="26"/>
      <c r="H101" s="26"/>
    </row>
    <row r="102" spans="1:8" x14ac:dyDescent="0.2">
      <c r="A102" s="24"/>
      <c r="B102" s="24"/>
      <c r="C102" s="25"/>
      <c r="D102" s="26"/>
      <c r="E102" s="44"/>
      <c r="F102" s="44"/>
      <c r="G102" s="26"/>
      <c r="H102" s="26"/>
    </row>
    <row r="103" spans="1:8" s="29" customFormat="1" x14ac:dyDescent="0.2">
      <c r="A103" s="27" t="s">
        <v>86</v>
      </c>
      <c r="B103" s="27" t="s">
        <v>225</v>
      </c>
      <c r="C103" s="25" t="s">
        <v>87</v>
      </c>
      <c r="D103" s="28">
        <f>SUM(D104:D106)</f>
        <v>362.51</v>
      </c>
      <c r="E103" s="28"/>
      <c r="F103" s="28"/>
      <c r="G103" s="28"/>
      <c r="H103" s="28">
        <f>D103</f>
        <v>362.51</v>
      </c>
    </row>
    <row r="104" spans="1:8" x14ac:dyDescent="0.2">
      <c r="A104" s="37"/>
      <c r="B104" s="31" t="s">
        <v>25</v>
      </c>
      <c r="C104" s="38"/>
      <c r="D104" s="46">
        <v>166.84</v>
      </c>
      <c r="E104" s="46"/>
      <c r="F104" s="44"/>
      <c r="G104" s="26"/>
      <c r="H104" s="36">
        <f>SUM(D104:G104)</f>
        <v>166.84</v>
      </c>
    </row>
    <row r="105" spans="1:8" x14ac:dyDescent="0.2">
      <c r="A105" s="37"/>
      <c r="B105" s="31" t="s">
        <v>88</v>
      </c>
      <c r="C105" s="38"/>
      <c r="D105" s="46">
        <v>-166.84</v>
      </c>
      <c r="E105" s="46"/>
      <c r="F105" s="44"/>
      <c r="G105" s="26"/>
      <c r="H105" s="36">
        <f>SUM(D105:G105)</f>
        <v>-166.84</v>
      </c>
    </row>
    <row r="106" spans="1:8" x14ac:dyDescent="0.2">
      <c r="A106" s="37"/>
      <c r="B106" s="31" t="s">
        <v>89</v>
      </c>
      <c r="C106" s="38"/>
      <c r="D106" s="46">
        <v>362.51</v>
      </c>
      <c r="E106" s="46"/>
      <c r="F106" s="46"/>
      <c r="G106" s="46"/>
      <c r="H106" s="36">
        <f>SUM(D106:G106)</f>
        <v>362.51</v>
      </c>
    </row>
    <row r="107" spans="1:8" x14ac:dyDescent="0.2">
      <c r="A107" s="37"/>
      <c r="B107" s="37"/>
      <c r="C107" s="38"/>
      <c r="D107" s="36"/>
      <c r="E107" s="36"/>
      <c r="F107" s="36"/>
      <c r="G107" s="36"/>
      <c r="H107" s="36"/>
    </row>
    <row r="108" spans="1:8" s="29" customFormat="1" x14ac:dyDescent="0.2">
      <c r="A108" s="39"/>
      <c r="B108" s="39"/>
      <c r="C108" s="25" t="s">
        <v>90</v>
      </c>
      <c r="D108" s="28">
        <f>SUM(D109:D111)</f>
        <v>362.51</v>
      </c>
      <c r="E108" s="28"/>
      <c r="F108" s="28"/>
      <c r="G108" s="28"/>
      <c r="H108" s="28">
        <f>SUM(H103)</f>
        <v>362.51</v>
      </c>
    </row>
    <row r="109" spans="1:8" x14ac:dyDescent="0.2">
      <c r="A109" s="24"/>
      <c r="B109" s="31" t="s">
        <v>91</v>
      </c>
      <c r="C109" s="38"/>
      <c r="D109" s="46">
        <f>D104</f>
        <v>166.84</v>
      </c>
      <c r="E109" s="46"/>
      <c r="F109" s="46"/>
      <c r="G109" s="46"/>
      <c r="H109" s="46">
        <f>H104</f>
        <v>166.84</v>
      </c>
    </row>
    <row r="110" spans="1:8" x14ac:dyDescent="0.2">
      <c r="A110" s="24"/>
      <c r="B110" s="31" t="s">
        <v>92</v>
      </c>
      <c r="C110" s="38"/>
      <c r="D110" s="46">
        <f>D105</f>
        <v>-166.84</v>
      </c>
      <c r="E110" s="46"/>
      <c r="F110" s="46"/>
      <c r="G110" s="46"/>
      <c r="H110" s="46">
        <f>H105</f>
        <v>-166.84</v>
      </c>
    </row>
    <row r="111" spans="1:8" x14ac:dyDescent="0.2">
      <c r="A111" s="24"/>
      <c r="B111" s="31" t="s">
        <v>93</v>
      </c>
      <c r="C111" s="38"/>
      <c r="D111" s="46">
        <f>D106</f>
        <v>362.51</v>
      </c>
      <c r="E111" s="46"/>
      <c r="F111" s="46"/>
      <c r="G111" s="46"/>
      <c r="H111" s="46">
        <f>H106</f>
        <v>362.51</v>
      </c>
    </row>
    <row r="112" spans="1:8" x14ac:dyDescent="0.2">
      <c r="A112" s="24"/>
      <c r="B112" s="24"/>
      <c r="C112" s="38"/>
      <c r="D112" s="36"/>
      <c r="E112" s="36"/>
      <c r="F112" s="36"/>
      <c r="G112" s="36"/>
      <c r="H112" s="36"/>
    </row>
    <row r="113" spans="1:8" ht="24" x14ac:dyDescent="0.2">
      <c r="A113" s="24"/>
      <c r="B113" s="24"/>
      <c r="C113" s="25" t="s">
        <v>94</v>
      </c>
      <c r="D113" s="36"/>
      <c r="E113" s="36"/>
      <c r="F113" s="36"/>
      <c r="G113" s="36"/>
      <c r="H113" s="36"/>
    </row>
    <row r="114" spans="1:8" x14ac:dyDescent="0.2">
      <c r="A114" s="24"/>
      <c r="B114" s="24"/>
      <c r="C114" s="25"/>
      <c r="D114" s="36"/>
      <c r="E114" s="36"/>
      <c r="F114" s="36"/>
      <c r="G114" s="36"/>
      <c r="H114" s="36"/>
    </row>
    <row r="115" spans="1:8" s="29" customFormat="1" x14ac:dyDescent="0.2">
      <c r="A115" s="27" t="s">
        <v>95</v>
      </c>
      <c r="B115" s="27" t="s">
        <v>226</v>
      </c>
      <c r="C115" s="25" t="s">
        <v>96</v>
      </c>
      <c r="D115" s="28">
        <f>SUM(D116:D118)</f>
        <v>318.70999999999998</v>
      </c>
      <c r="E115" s="28"/>
      <c r="F115" s="28"/>
      <c r="G115" s="28"/>
      <c r="H115" s="28">
        <f>D115</f>
        <v>318.70999999999998</v>
      </c>
    </row>
    <row r="116" spans="1:8" x14ac:dyDescent="0.2">
      <c r="A116" s="37"/>
      <c r="B116" s="31" t="s">
        <v>25</v>
      </c>
      <c r="C116" s="38"/>
      <c r="D116" s="46">
        <v>40.71</v>
      </c>
      <c r="E116" s="46"/>
      <c r="F116" s="44"/>
      <c r="G116" s="26"/>
      <c r="H116" s="36">
        <f>SUM(D116:G116)</f>
        <v>40.71</v>
      </c>
    </row>
    <row r="117" spans="1:8" x14ac:dyDescent="0.2">
      <c r="A117" s="37"/>
      <c r="B117" s="31" t="s">
        <v>97</v>
      </c>
      <c r="C117" s="38"/>
      <c r="D117" s="46">
        <v>-40.71</v>
      </c>
      <c r="E117" s="46"/>
      <c r="F117" s="44"/>
      <c r="G117" s="26"/>
      <c r="H117" s="36">
        <f>SUM(D117:G117)</f>
        <v>-40.71</v>
      </c>
    </row>
    <row r="118" spans="1:8" x14ac:dyDescent="0.2">
      <c r="A118" s="37"/>
      <c r="B118" s="31" t="s">
        <v>98</v>
      </c>
      <c r="C118" s="38"/>
      <c r="D118" s="46">
        <v>318.70999999999998</v>
      </c>
      <c r="E118" s="46"/>
      <c r="F118" s="46"/>
      <c r="G118" s="46"/>
      <c r="H118" s="36">
        <f>SUM(D118:G118)</f>
        <v>318.70999999999998</v>
      </c>
    </row>
    <row r="119" spans="1:8" x14ac:dyDescent="0.2">
      <c r="A119" s="37"/>
      <c r="B119" s="37"/>
      <c r="C119" s="38"/>
      <c r="D119" s="36"/>
      <c r="E119" s="36"/>
      <c r="F119" s="36"/>
      <c r="G119" s="36"/>
      <c r="H119" s="36"/>
    </row>
    <row r="120" spans="1:8" s="29" customFormat="1" x14ac:dyDescent="0.2">
      <c r="A120" s="39"/>
      <c r="B120" s="39"/>
      <c r="C120" s="25" t="s">
        <v>99</v>
      </c>
      <c r="D120" s="28">
        <f>SUM(D121:D123)</f>
        <v>318.70999999999998</v>
      </c>
      <c r="E120" s="28"/>
      <c r="F120" s="28"/>
      <c r="G120" s="28"/>
      <c r="H120" s="28">
        <f>SUM(D120:G120)</f>
        <v>318.70999999999998</v>
      </c>
    </row>
    <row r="121" spans="1:8" x14ac:dyDescent="0.2">
      <c r="A121" s="24"/>
      <c r="B121" s="31" t="s">
        <v>100</v>
      </c>
      <c r="C121" s="38"/>
      <c r="D121" s="46">
        <f>D116</f>
        <v>40.71</v>
      </c>
      <c r="E121" s="46"/>
      <c r="F121" s="46"/>
      <c r="G121" s="46"/>
      <c r="H121" s="46">
        <f>SUM(D121:G121)</f>
        <v>40.71</v>
      </c>
    </row>
    <row r="122" spans="1:8" x14ac:dyDescent="0.2">
      <c r="A122" s="24"/>
      <c r="B122" s="31" t="s">
        <v>101</v>
      </c>
      <c r="C122" s="38"/>
      <c r="D122" s="46">
        <f>D117</f>
        <v>-40.71</v>
      </c>
      <c r="E122" s="46"/>
      <c r="F122" s="46"/>
      <c r="G122" s="46"/>
      <c r="H122" s="46">
        <f>SUM(D122:G122)</f>
        <v>-40.71</v>
      </c>
    </row>
    <row r="123" spans="1:8" x14ac:dyDescent="0.2">
      <c r="A123" s="24"/>
      <c r="B123" s="31" t="s">
        <v>102</v>
      </c>
      <c r="C123" s="38"/>
      <c r="D123" s="46">
        <f>D118</f>
        <v>318.70999999999998</v>
      </c>
      <c r="E123" s="46"/>
      <c r="F123" s="46"/>
      <c r="G123" s="46"/>
      <c r="H123" s="46">
        <f>SUM(D123:G123)</f>
        <v>318.70999999999998</v>
      </c>
    </row>
    <row r="124" spans="1:8" x14ac:dyDescent="0.2">
      <c r="A124" s="24"/>
      <c r="B124" s="24"/>
      <c r="C124" s="38"/>
      <c r="D124" s="36"/>
      <c r="E124" s="36"/>
      <c r="F124" s="36"/>
      <c r="G124" s="36"/>
      <c r="H124" s="36"/>
    </row>
    <row r="125" spans="1:8" s="29" customFormat="1" x14ac:dyDescent="0.2">
      <c r="A125" s="39"/>
      <c r="B125" s="39"/>
      <c r="C125" s="25" t="s">
        <v>103</v>
      </c>
      <c r="D125" s="28">
        <f>SUM(D126:D128)</f>
        <v>16783.75</v>
      </c>
      <c r="E125" s="28">
        <f>SUM(E126:E128)</f>
        <v>733.11</v>
      </c>
      <c r="F125" s="28">
        <f>SUM(F126:F128)</f>
        <v>932.12000000000012</v>
      </c>
      <c r="G125" s="28"/>
      <c r="H125" s="28">
        <f>SUM(D125:G125)</f>
        <v>18448.98</v>
      </c>
    </row>
    <row r="126" spans="1:8" x14ac:dyDescent="0.2">
      <c r="A126" s="24"/>
      <c r="B126" s="31" t="s">
        <v>104</v>
      </c>
      <c r="C126" s="38"/>
      <c r="D126" s="36">
        <f t="shared" ref="D126:F128" si="3">D38+D85+D97+D109+D121</f>
        <v>8834.5299999999988</v>
      </c>
      <c r="E126" s="36">
        <f t="shared" si="3"/>
        <v>957.67000000000007</v>
      </c>
      <c r="F126" s="36">
        <f t="shared" si="3"/>
        <v>1008.07</v>
      </c>
      <c r="G126" s="36"/>
      <c r="H126" s="36">
        <f>SUM(D126:G126)</f>
        <v>10800.269999999999</v>
      </c>
    </row>
    <row r="127" spans="1:8" x14ac:dyDescent="0.2">
      <c r="A127" s="24"/>
      <c r="B127" s="31" t="s">
        <v>105</v>
      </c>
      <c r="C127" s="38"/>
      <c r="D127" s="36">
        <f t="shared" si="3"/>
        <v>-8834.5299999999988</v>
      </c>
      <c r="E127" s="36">
        <f t="shared" si="3"/>
        <v>-957.67000000000007</v>
      </c>
      <c r="F127" s="36">
        <f t="shared" si="3"/>
        <v>-1008.07</v>
      </c>
      <c r="G127" s="36"/>
      <c r="H127" s="36">
        <f>SUM(D127:G127)</f>
        <v>-10800.269999999999</v>
      </c>
    </row>
    <row r="128" spans="1:8" x14ac:dyDescent="0.2">
      <c r="A128" s="24"/>
      <c r="B128" s="31" t="s">
        <v>106</v>
      </c>
      <c r="C128" s="38"/>
      <c r="D128" s="36">
        <f t="shared" si="3"/>
        <v>16783.75</v>
      </c>
      <c r="E128" s="36">
        <f t="shared" si="3"/>
        <v>733.11</v>
      </c>
      <c r="F128" s="36">
        <f t="shared" si="3"/>
        <v>932.12000000000012</v>
      </c>
      <c r="G128" s="36"/>
      <c r="H128" s="36">
        <f>SUM(D128:G128)</f>
        <v>18448.98</v>
      </c>
    </row>
    <row r="129" spans="1:8" x14ac:dyDescent="0.2">
      <c r="A129" s="24"/>
      <c r="B129" s="24"/>
      <c r="C129" s="38"/>
      <c r="D129" s="36"/>
      <c r="E129" s="36"/>
      <c r="F129" s="36"/>
      <c r="G129" s="36"/>
      <c r="H129" s="36"/>
    </row>
    <row r="130" spans="1:8" x14ac:dyDescent="0.2">
      <c r="A130" s="24"/>
      <c r="B130" s="24"/>
      <c r="C130" s="38"/>
      <c r="D130" s="36"/>
      <c r="E130" s="36"/>
      <c r="F130" s="36"/>
      <c r="G130" s="36"/>
      <c r="H130" s="36"/>
    </row>
    <row r="131" spans="1:8" x14ac:dyDescent="0.2">
      <c r="A131" s="24"/>
      <c r="B131" s="24"/>
      <c r="C131" s="25" t="s">
        <v>107</v>
      </c>
      <c r="D131" s="44"/>
      <c r="E131" s="44"/>
      <c r="F131" s="47"/>
      <c r="G131" s="26"/>
      <c r="H131" s="26"/>
    </row>
    <row r="132" spans="1:8" x14ac:dyDescent="0.2">
      <c r="A132" s="24"/>
      <c r="B132" s="24"/>
      <c r="C132" s="25"/>
      <c r="D132" s="44"/>
      <c r="E132" s="44"/>
      <c r="F132" s="47"/>
      <c r="G132" s="26"/>
      <c r="H132" s="26"/>
    </row>
    <row r="133" spans="1:8" s="49" customFormat="1" x14ac:dyDescent="0.25">
      <c r="A133" s="40" t="s">
        <v>108</v>
      </c>
      <c r="B133" s="40"/>
      <c r="C133" s="41" t="s">
        <v>109</v>
      </c>
      <c r="D133" s="28">
        <f>SUM(D134:D136)</f>
        <v>855.97</v>
      </c>
      <c r="E133" s="28">
        <f>SUM(E134:E136)</f>
        <v>37.39</v>
      </c>
      <c r="F133" s="48"/>
      <c r="G133" s="28"/>
      <c r="H133" s="28">
        <f>SUM(D133:G133)</f>
        <v>893.36</v>
      </c>
    </row>
    <row r="134" spans="1:8" s="35" customFormat="1" ht="24" x14ac:dyDescent="0.25">
      <c r="A134" s="42"/>
      <c r="B134" s="20" t="s">
        <v>110</v>
      </c>
      <c r="C134" s="43" t="s">
        <v>111</v>
      </c>
      <c r="D134" s="36">
        <v>362.23</v>
      </c>
      <c r="E134" s="36">
        <v>37.159999999999997</v>
      </c>
      <c r="F134" s="33"/>
      <c r="G134" s="36"/>
      <c r="H134" s="36">
        <f>SUM(D134:G134)</f>
        <v>399.39</v>
      </c>
    </row>
    <row r="135" spans="1:8" s="35" customFormat="1" ht="24" x14ac:dyDescent="0.25">
      <c r="A135" s="42"/>
      <c r="B135" s="20" t="s">
        <v>112</v>
      </c>
      <c r="C135" s="43" t="s">
        <v>111</v>
      </c>
      <c r="D135" s="36">
        <v>-362.23</v>
      </c>
      <c r="E135" s="36">
        <v>-37.159999999999997</v>
      </c>
      <c r="F135" s="33"/>
      <c r="G135" s="36"/>
      <c r="H135" s="36">
        <f>SUM(D135:G135)</f>
        <v>-399.39</v>
      </c>
    </row>
    <row r="136" spans="1:8" s="35" customFormat="1" ht="36" x14ac:dyDescent="0.25">
      <c r="A136" s="42"/>
      <c r="B136" s="20" t="s">
        <v>113</v>
      </c>
      <c r="C136" s="43" t="s">
        <v>114</v>
      </c>
      <c r="D136" s="36">
        <f>ROUND(D128*5.1%,2)</f>
        <v>855.97</v>
      </c>
      <c r="E136" s="36">
        <f>ROUND(E128*5.1%,2)</f>
        <v>37.39</v>
      </c>
      <c r="F136" s="33"/>
      <c r="G136" s="36"/>
      <c r="H136" s="36">
        <f>SUM(D136:G136)</f>
        <v>893.36</v>
      </c>
    </row>
    <row r="137" spans="1:8" x14ac:dyDescent="0.2">
      <c r="A137" s="37"/>
      <c r="B137" s="37"/>
      <c r="C137" s="38"/>
      <c r="D137" s="50"/>
      <c r="E137" s="50"/>
      <c r="F137" s="51"/>
      <c r="G137" s="50"/>
      <c r="H137" s="50"/>
    </row>
    <row r="138" spans="1:8" s="29" customFormat="1" x14ac:dyDescent="0.2">
      <c r="A138" s="39"/>
      <c r="B138" s="39"/>
      <c r="C138" s="25" t="s">
        <v>115</v>
      </c>
      <c r="D138" s="28">
        <f>SUM(D139:D141)</f>
        <v>855.97</v>
      </c>
      <c r="E138" s="28">
        <f>SUM(E139:E141)</f>
        <v>37.39</v>
      </c>
      <c r="F138" s="28"/>
      <c r="G138" s="28"/>
      <c r="H138" s="28">
        <f>SUM(D138:G138)</f>
        <v>893.36</v>
      </c>
    </row>
    <row r="139" spans="1:8" x14ac:dyDescent="0.2">
      <c r="A139" s="24"/>
      <c r="B139" s="31" t="s">
        <v>116</v>
      </c>
      <c r="C139" s="38"/>
      <c r="D139" s="46">
        <f t="shared" ref="D139:E141" si="4">D134</f>
        <v>362.23</v>
      </c>
      <c r="E139" s="46">
        <f t="shared" si="4"/>
        <v>37.159999999999997</v>
      </c>
      <c r="F139" s="46"/>
      <c r="G139" s="46"/>
      <c r="H139" s="36">
        <f>SUM(D139:G139)</f>
        <v>399.39</v>
      </c>
    </row>
    <row r="140" spans="1:8" x14ac:dyDescent="0.2">
      <c r="A140" s="24"/>
      <c r="B140" s="31" t="s">
        <v>117</v>
      </c>
      <c r="C140" s="38"/>
      <c r="D140" s="46">
        <f t="shared" si="4"/>
        <v>-362.23</v>
      </c>
      <c r="E140" s="46">
        <f t="shared" si="4"/>
        <v>-37.159999999999997</v>
      </c>
      <c r="F140" s="46"/>
      <c r="G140" s="46"/>
      <c r="H140" s="36">
        <f>SUM(D140:G140)</f>
        <v>-399.39</v>
      </c>
    </row>
    <row r="141" spans="1:8" x14ac:dyDescent="0.2">
      <c r="A141" s="24"/>
      <c r="B141" s="31" t="s">
        <v>118</v>
      </c>
      <c r="C141" s="38"/>
      <c r="D141" s="46">
        <f t="shared" si="4"/>
        <v>855.97</v>
      </c>
      <c r="E141" s="46">
        <f t="shared" si="4"/>
        <v>37.39</v>
      </c>
      <c r="F141" s="46"/>
      <c r="G141" s="46"/>
      <c r="H141" s="36">
        <f>SUM(D141:G141)</f>
        <v>893.36</v>
      </c>
    </row>
    <row r="142" spans="1:8" x14ac:dyDescent="0.2">
      <c r="A142" s="24"/>
      <c r="B142" s="24"/>
      <c r="C142" s="38"/>
      <c r="D142" s="50"/>
      <c r="E142" s="50"/>
      <c r="F142" s="50"/>
      <c r="G142" s="50"/>
      <c r="H142" s="50"/>
    </row>
    <row r="143" spans="1:8" s="29" customFormat="1" x14ac:dyDescent="0.2">
      <c r="A143" s="39"/>
      <c r="B143" s="39"/>
      <c r="C143" s="25" t="s">
        <v>119</v>
      </c>
      <c r="D143" s="52">
        <f>SUM(D144:D146)</f>
        <v>17639.72</v>
      </c>
      <c r="E143" s="52">
        <f>SUM(E144:E146)</f>
        <v>770.5</v>
      </c>
      <c r="F143" s="52">
        <f>SUM(F144:F146)</f>
        <v>932.12000000000012</v>
      </c>
      <c r="G143" s="52"/>
      <c r="H143" s="52">
        <f>SUM(D143:G143)</f>
        <v>19342.34</v>
      </c>
    </row>
    <row r="144" spans="1:8" x14ac:dyDescent="0.2">
      <c r="A144" s="24"/>
      <c r="B144" s="31" t="s">
        <v>120</v>
      </c>
      <c r="C144" s="38"/>
      <c r="D144" s="50">
        <f t="shared" ref="D144:F146" si="5">D126+D139</f>
        <v>9196.7599999999984</v>
      </c>
      <c r="E144" s="50">
        <f t="shared" si="5"/>
        <v>994.83</v>
      </c>
      <c r="F144" s="50">
        <f t="shared" si="5"/>
        <v>1008.07</v>
      </c>
      <c r="G144" s="50"/>
      <c r="H144" s="50">
        <f>SUM(D144:G144)</f>
        <v>11199.659999999998</v>
      </c>
    </row>
    <row r="145" spans="1:8" x14ac:dyDescent="0.2">
      <c r="A145" s="24"/>
      <c r="B145" s="31" t="s">
        <v>121</v>
      </c>
      <c r="C145" s="38"/>
      <c r="D145" s="50">
        <f t="shared" si="5"/>
        <v>-9196.7599999999984</v>
      </c>
      <c r="E145" s="50">
        <f t="shared" si="5"/>
        <v>-994.83</v>
      </c>
      <c r="F145" s="50">
        <f t="shared" si="5"/>
        <v>-1008.07</v>
      </c>
      <c r="G145" s="50"/>
      <c r="H145" s="50">
        <f>SUM(D145:G145)</f>
        <v>-11199.659999999998</v>
      </c>
    </row>
    <row r="146" spans="1:8" x14ac:dyDescent="0.2">
      <c r="A146" s="24"/>
      <c r="B146" s="31" t="s">
        <v>122</v>
      </c>
      <c r="C146" s="38"/>
      <c r="D146" s="50">
        <f t="shared" si="5"/>
        <v>17639.72</v>
      </c>
      <c r="E146" s="50">
        <f t="shared" si="5"/>
        <v>770.5</v>
      </c>
      <c r="F146" s="50">
        <f t="shared" si="5"/>
        <v>932.12000000000012</v>
      </c>
      <c r="G146" s="50"/>
      <c r="H146" s="50">
        <f>SUM(D146:G146)</f>
        <v>19342.34</v>
      </c>
    </row>
    <row r="147" spans="1:8" x14ac:dyDescent="0.2">
      <c r="A147" s="24"/>
      <c r="B147" s="24"/>
      <c r="C147" s="38"/>
      <c r="D147" s="50"/>
      <c r="E147" s="50"/>
      <c r="F147" s="50"/>
      <c r="G147" s="50"/>
      <c r="H147" s="50"/>
    </row>
    <row r="148" spans="1:8" x14ac:dyDescent="0.2">
      <c r="A148" s="24"/>
      <c r="B148" s="24"/>
      <c r="C148" s="25" t="s">
        <v>123</v>
      </c>
      <c r="D148" s="44"/>
      <c r="E148" s="44"/>
      <c r="F148" s="47"/>
      <c r="G148" s="26"/>
      <c r="H148" s="26"/>
    </row>
    <row r="149" spans="1:8" x14ac:dyDescent="0.2">
      <c r="A149" s="24"/>
      <c r="B149" s="24"/>
      <c r="C149" s="25"/>
      <c r="D149" s="44"/>
      <c r="E149" s="44"/>
      <c r="F149" s="47"/>
      <c r="G149" s="26"/>
      <c r="H149" s="26"/>
    </row>
    <row r="150" spans="1:8" s="29" customFormat="1" ht="36" x14ac:dyDescent="0.2">
      <c r="A150" s="27" t="s">
        <v>124</v>
      </c>
      <c r="B150" s="27"/>
      <c r="C150" s="25" t="s">
        <v>125</v>
      </c>
      <c r="D150" s="28">
        <f>SUM(D151:D153)</f>
        <v>508.02</v>
      </c>
      <c r="E150" s="28">
        <f>SUM(E151:E153)</f>
        <v>22.19</v>
      </c>
      <c r="F150" s="48"/>
      <c r="G150" s="28"/>
      <c r="H150" s="28">
        <f>SUM(D150:G150)</f>
        <v>530.21</v>
      </c>
    </row>
    <row r="151" spans="1:8" x14ac:dyDescent="0.2">
      <c r="A151" s="37"/>
      <c r="B151" s="20" t="s">
        <v>25</v>
      </c>
      <c r="C151" s="38" t="s">
        <v>126</v>
      </c>
      <c r="D151" s="36">
        <v>377.29</v>
      </c>
      <c r="E151" s="36">
        <v>36.04</v>
      </c>
      <c r="F151" s="33"/>
      <c r="G151" s="36"/>
      <c r="H151" s="36">
        <f>SUM(D151:G151)</f>
        <v>413.33000000000004</v>
      </c>
    </row>
    <row r="152" spans="1:8" x14ac:dyDescent="0.2">
      <c r="A152" s="37"/>
      <c r="B152" s="20" t="s">
        <v>127</v>
      </c>
      <c r="C152" s="38" t="s">
        <v>126</v>
      </c>
      <c r="D152" s="36">
        <v>-377.29</v>
      </c>
      <c r="E152" s="36">
        <v>-36.04</v>
      </c>
      <c r="F152" s="33"/>
      <c r="G152" s="36"/>
      <c r="H152" s="36">
        <f>SUM(D152:G152)</f>
        <v>-413.33000000000004</v>
      </c>
    </row>
    <row r="153" spans="1:8" ht="24" x14ac:dyDescent="0.2">
      <c r="A153" s="37"/>
      <c r="B153" s="20" t="s">
        <v>128</v>
      </c>
      <c r="C153" s="38" t="s">
        <v>129</v>
      </c>
      <c r="D153" s="36">
        <f>ROUND(D146*3.2%*0.9,2)</f>
        <v>508.02</v>
      </c>
      <c r="E153" s="36">
        <f>ROUND(E146*3.2%*0.9,2)</f>
        <v>22.19</v>
      </c>
      <c r="F153" s="33"/>
      <c r="G153" s="36"/>
      <c r="H153" s="36">
        <f>SUM(D153:G153)</f>
        <v>530.21</v>
      </c>
    </row>
    <row r="154" spans="1:8" x14ac:dyDescent="0.2">
      <c r="A154" s="37"/>
      <c r="B154" s="37"/>
      <c r="C154" s="38"/>
      <c r="D154" s="50"/>
      <c r="E154" s="50"/>
      <c r="F154" s="51"/>
      <c r="G154" s="50"/>
      <c r="H154" s="50"/>
    </row>
    <row r="155" spans="1:8" s="29" customFormat="1" x14ac:dyDescent="0.2">
      <c r="A155" s="39"/>
      <c r="B155" s="39"/>
      <c r="C155" s="25" t="s">
        <v>130</v>
      </c>
      <c r="D155" s="52">
        <f>SUM(D156:D158)</f>
        <v>508.02</v>
      </c>
      <c r="E155" s="52">
        <f>SUM(E156:E158)</f>
        <v>22.19</v>
      </c>
      <c r="F155" s="52"/>
      <c r="G155" s="52"/>
      <c r="H155" s="52">
        <f>SUM(D155:G155)</f>
        <v>530.21</v>
      </c>
    </row>
    <row r="156" spans="1:8" x14ac:dyDescent="0.2">
      <c r="A156" s="24"/>
      <c r="B156" s="31" t="s">
        <v>131</v>
      </c>
      <c r="C156" s="38"/>
      <c r="D156" s="50">
        <f t="shared" ref="D156:E158" si="6">D151</f>
        <v>377.29</v>
      </c>
      <c r="E156" s="50">
        <f t="shared" si="6"/>
        <v>36.04</v>
      </c>
      <c r="F156" s="50"/>
      <c r="G156" s="50"/>
      <c r="H156" s="50">
        <f>SUM(D156:G156)</f>
        <v>413.33000000000004</v>
      </c>
    </row>
    <row r="157" spans="1:8" x14ac:dyDescent="0.2">
      <c r="A157" s="24"/>
      <c r="B157" s="31" t="s">
        <v>132</v>
      </c>
      <c r="C157" s="38"/>
      <c r="D157" s="50">
        <f t="shared" si="6"/>
        <v>-377.29</v>
      </c>
      <c r="E157" s="50">
        <f t="shared" si="6"/>
        <v>-36.04</v>
      </c>
      <c r="F157" s="50"/>
      <c r="G157" s="50"/>
      <c r="H157" s="50">
        <f>SUM(D157:G157)</f>
        <v>-413.33000000000004</v>
      </c>
    </row>
    <row r="158" spans="1:8" x14ac:dyDescent="0.2">
      <c r="A158" s="24"/>
      <c r="B158" s="31" t="s">
        <v>133</v>
      </c>
      <c r="C158" s="38"/>
      <c r="D158" s="50">
        <f t="shared" si="6"/>
        <v>508.02</v>
      </c>
      <c r="E158" s="50">
        <f t="shared" si="6"/>
        <v>22.19</v>
      </c>
      <c r="F158" s="50"/>
      <c r="G158" s="50"/>
      <c r="H158" s="50">
        <f>SUM(D158:G158)</f>
        <v>530.21</v>
      </c>
    </row>
    <row r="159" spans="1:8" x14ac:dyDescent="0.2">
      <c r="A159" s="24"/>
      <c r="B159" s="24"/>
      <c r="C159" s="38"/>
      <c r="D159" s="50"/>
      <c r="E159" s="50"/>
      <c r="F159" s="51"/>
      <c r="G159" s="50"/>
      <c r="H159" s="50"/>
    </row>
    <row r="160" spans="1:8" s="29" customFormat="1" x14ac:dyDescent="0.2">
      <c r="A160" s="39"/>
      <c r="B160" s="39"/>
      <c r="C160" s="25" t="s">
        <v>134</v>
      </c>
      <c r="D160" s="52">
        <f>SUM(D161:D163)</f>
        <v>18147.740000000002</v>
      </c>
      <c r="E160" s="52">
        <f>SUM(E161:E163)</f>
        <v>792.69</v>
      </c>
      <c r="F160" s="52">
        <f>SUM(F161:F163)</f>
        <v>932.12000000000012</v>
      </c>
      <c r="G160" s="52"/>
      <c r="H160" s="52">
        <f>SUM(D160:G160)</f>
        <v>19872.55</v>
      </c>
    </row>
    <row r="161" spans="1:8" x14ac:dyDescent="0.2">
      <c r="A161" s="24"/>
      <c r="B161" s="31" t="s">
        <v>135</v>
      </c>
      <c r="C161" s="38"/>
      <c r="D161" s="50">
        <f t="shared" ref="D161:F163" si="7">D144+D156</f>
        <v>9574.0499999999993</v>
      </c>
      <c r="E161" s="50">
        <f t="shared" si="7"/>
        <v>1030.8700000000001</v>
      </c>
      <c r="F161" s="50">
        <f t="shared" si="7"/>
        <v>1008.07</v>
      </c>
      <c r="G161" s="50"/>
      <c r="H161" s="50">
        <f>SUM(D161:G161)</f>
        <v>11612.99</v>
      </c>
    </row>
    <row r="162" spans="1:8" x14ac:dyDescent="0.2">
      <c r="A162" s="24"/>
      <c r="B162" s="31" t="s">
        <v>136</v>
      </c>
      <c r="C162" s="38"/>
      <c r="D162" s="50">
        <f t="shared" si="7"/>
        <v>-9574.0499999999993</v>
      </c>
      <c r="E162" s="50">
        <f t="shared" si="7"/>
        <v>-1030.8700000000001</v>
      </c>
      <c r="F162" s="50">
        <f t="shared" si="7"/>
        <v>-1008.07</v>
      </c>
      <c r="G162" s="50"/>
      <c r="H162" s="50">
        <f>SUM(D162:G162)</f>
        <v>-11612.99</v>
      </c>
    </row>
    <row r="163" spans="1:8" x14ac:dyDescent="0.2">
      <c r="A163" s="24"/>
      <c r="B163" s="31" t="s">
        <v>137</v>
      </c>
      <c r="C163" s="38"/>
      <c r="D163" s="50">
        <f t="shared" si="7"/>
        <v>18147.740000000002</v>
      </c>
      <c r="E163" s="50">
        <f t="shared" si="7"/>
        <v>792.69</v>
      </c>
      <c r="F163" s="50">
        <f t="shared" si="7"/>
        <v>932.12000000000012</v>
      </c>
      <c r="G163" s="50"/>
      <c r="H163" s="50">
        <f>SUM(D163:G163)</f>
        <v>19872.55</v>
      </c>
    </row>
    <row r="164" spans="1:8" x14ac:dyDescent="0.2">
      <c r="A164" s="24"/>
      <c r="B164" s="24"/>
      <c r="C164" s="38"/>
      <c r="D164" s="50"/>
      <c r="E164" s="50"/>
      <c r="F164" s="50"/>
      <c r="G164" s="50"/>
      <c r="H164" s="50"/>
    </row>
    <row r="165" spans="1:8" ht="24" x14ac:dyDescent="0.2">
      <c r="A165" s="24"/>
      <c r="B165" s="24"/>
      <c r="C165" s="25" t="s">
        <v>138</v>
      </c>
      <c r="D165" s="44"/>
      <c r="E165" s="44"/>
      <c r="F165" s="47"/>
      <c r="G165" s="26"/>
      <c r="H165" s="26"/>
    </row>
    <row r="166" spans="1:8" x14ac:dyDescent="0.2">
      <c r="A166" s="24"/>
      <c r="B166" s="24"/>
      <c r="C166" s="25"/>
      <c r="D166" s="44"/>
      <c r="E166" s="44"/>
      <c r="F166" s="47"/>
      <c r="G166" s="26"/>
      <c r="H166" s="26"/>
    </row>
    <row r="167" spans="1:8" s="29" customFormat="1" x14ac:dyDescent="0.2">
      <c r="A167" s="27" t="s">
        <v>139</v>
      </c>
      <c r="B167" s="27"/>
      <c r="C167" s="41" t="s">
        <v>140</v>
      </c>
      <c r="D167" s="53"/>
      <c r="E167" s="53"/>
      <c r="F167" s="54"/>
      <c r="G167" s="28">
        <f>SUM(G168:G170)</f>
        <v>425.27</v>
      </c>
      <c r="H167" s="28">
        <f>G167</f>
        <v>425.27</v>
      </c>
    </row>
    <row r="168" spans="1:8" ht="36" x14ac:dyDescent="0.2">
      <c r="A168" s="37"/>
      <c r="B168" s="20" t="s">
        <v>25</v>
      </c>
      <c r="C168" s="43" t="s">
        <v>141</v>
      </c>
      <c r="D168" s="55"/>
      <c r="E168" s="55"/>
      <c r="F168" s="56"/>
      <c r="G168" s="36">
        <v>248.52</v>
      </c>
      <c r="H168" s="36">
        <f>G168</f>
        <v>248.52</v>
      </c>
    </row>
    <row r="169" spans="1:8" ht="36" x14ac:dyDescent="0.2">
      <c r="A169" s="37"/>
      <c r="B169" s="20" t="s">
        <v>127</v>
      </c>
      <c r="C169" s="43" t="s">
        <v>142</v>
      </c>
      <c r="D169" s="55"/>
      <c r="E169" s="55"/>
      <c r="F169" s="56"/>
      <c r="G169" s="36">
        <v>-248.52</v>
      </c>
      <c r="H169" s="36">
        <f>G169</f>
        <v>-248.52</v>
      </c>
    </row>
    <row r="170" spans="1:8" ht="24" x14ac:dyDescent="0.2">
      <c r="A170" s="37"/>
      <c r="B170" s="20" t="s">
        <v>128</v>
      </c>
      <c r="C170" s="43" t="s">
        <v>143</v>
      </c>
      <c r="D170" s="55"/>
      <c r="E170" s="55"/>
      <c r="F170" s="56"/>
      <c r="G170" s="36">
        <f>ROUND(H163*2.14%,2)</f>
        <v>425.27</v>
      </c>
      <c r="H170" s="36">
        <f>G170</f>
        <v>425.27</v>
      </c>
    </row>
    <row r="171" spans="1:8" x14ac:dyDescent="0.2">
      <c r="A171" s="37"/>
      <c r="B171" s="37"/>
      <c r="C171" s="43"/>
      <c r="D171" s="55"/>
      <c r="E171" s="55"/>
      <c r="F171" s="56"/>
      <c r="G171" s="36"/>
      <c r="H171" s="36"/>
    </row>
    <row r="172" spans="1:8" s="29" customFormat="1" x14ac:dyDescent="0.2">
      <c r="A172" s="39"/>
      <c r="B172" s="39"/>
      <c r="C172" s="25" t="s">
        <v>144</v>
      </c>
      <c r="D172" s="52"/>
      <c r="E172" s="52"/>
      <c r="F172" s="57"/>
      <c r="G172" s="52">
        <f>SUM(G173:G175)</f>
        <v>425.27</v>
      </c>
      <c r="H172" s="52">
        <f>SUM(D172:G172)</f>
        <v>425.27</v>
      </c>
    </row>
    <row r="173" spans="1:8" x14ac:dyDescent="0.2">
      <c r="A173" s="24"/>
      <c r="B173" s="31" t="s">
        <v>145</v>
      </c>
      <c r="C173" s="38"/>
      <c r="D173" s="50"/>
      <c r="E173" s="50"/>
      <c r="F173" s="51"/>
      <c r="G173" s="50">
        <f>G168</f>
        <v>248.52</v>
      </c>
      <c r="H173" s="50">
        <f>SUM(D173:G173)</f>
        <v>248.52</v>
      </c>
    </row>
    <row r="174" spans="1:8" x14ac:dyDescent="0.2">
      <c r="A174" s="24"/>
      <c r="B174" s="31" t="s">
        <v>146</v>
      </c>
      <c r="C174" s="38"/>
      <c r="D174" s="50"/>
      <c r="E174" s="50"/>
      <c r="F174" s="51"/>
      <c r="G174" s="50">
        <f>G169</f>
        <v>-248.52</v>
      </c>
      <c r="H174" s="50">
        <f>SUM(D174:G174)</f>
        <v>-248.52</v>
      </c>
    </row>
    <row r="175" spans="1:8" x14ac:dyDescent="0.2">
      <c r="A175" s="24"/>
      <c r="B175" s="31" t="s">
        <v>147</v>
      </c>
      <c r="C175" s="38"/>
      <c r="D175" s="50"/>
      <c r="E175" s="50"/>
      <c r="F175" s="51"/>
      <c r="G175" s="50">
        <f>G170</f>
        <v>425.27</v>
      </c>
      <c r="H175" s="50">
        <f>SUM(D175:G175)</f>
        <v>425.27</v>
      </c>
    </row>
    <row r="176" spans="1:8" x14ac:dyDescent="0.2">
      <c r="A176" s="24"/>
      <c r="B176" s="24"/>
      <c r="C176" s="38"/>
      <c r="D176" s="50"/>
      <c r="E176" s="50"/>
      <c r="F176" s="51"/>
      <c r="G176" s="50"/>
      <c r="H176" s="50"/>
    </row>
    <row r="177" spans="1:8" s="29" customFormat="1" x14ac:dyDescent="0.2">
      <c r="A177" s="39"/>
      <c r="B177" s="39"/>
      <c r="C177" s="25" t="s">
        <v>148</v>
      </c>
      <c r="D177" s="52">
        <f>SUM(D178:D180)</f>
        <v>18147.740000000002</v>
      </c>
      <c r="E177" s="52">
        <f>SUM(E178:E180)</f>
        <v>792.69</v>
      </c>
      <c r="F177" s="52">
        <f>SUM(F178:F180)</f>
        <v>932.12000000000012</v>
      </c>
      <c r="G177" s="52">
        <f>SUM(G178:G180)</f>
        <v>425.27</v>
      </c>
      <c r="H177" s="52">
        <f>SUM(D177:G177)</f>
        <v>20297.82</v>
      </c>
    </row>
    <row r="178" spans="1:8" x14ac:dyDescent="0.2">
      <c r="A178" s="24"/>
      <c r="B178" s="31" t="s">
        <v>149</v>
      </c>
      <c r="C178" s="38"/>
      <c r="D178" s="50">
        <f>D161</f>
        <v>9574.0499999999993</v>
      </c>
      <c r="E178" s="50">
        <f>E161</f>
        <v>1030.8700000000001</v>
      </c>
      <c r="F178" s="50">
        <f>F161</f>
        <v>1008.07</v>
      </c>
      <c r="G178" s="50">
        <f>G161+G173</f>
        <v>248.52</v>
      </c>
      <c r="H178" s="50">
        <f>SUM(D178:G178)</f>
        <v>11861.51</v>
      </c>
    </row>
    <row r="179" spans="1:8" x14ac:dyDescent="0.2">
      <c r="A179" s="24"/>
      <c r="B179" s="31" t="s">
        <v>150</v>
      </c>
      <c r="C179" s="38"/>
      <c r="D179" s="50">
        <f t="shared" ref="D179:F180" si="8">D162</f>
        <v>-9574.0499999999993</v>
      </c>
      <c r="E179" s="50">
        <f t="shared" si="8"/>
        <v>-1030.8700000000001</v>
      </c>
      <c r="F179" s="50">
        <f t="shared" si="8"/>
        <v>-1008.07</v>
      </c>
      <c r="G179" s="50">
        <f>G162+G174</f>
        <v>-248.52</v>
      </c>
      <c r="H179" s="50">
        <f>SUM(D179:G179)</f>
        <v>-11861.51</v>
      </c>
    </row>
    <row r="180" spans="1:8" x14ac:dyDescent="0.2">
      <c r="A180" s="24"/>
      <c r="B180" s="31" t="s">
        <v>151</v>
      </c>
      <c r="C180" s="38"/>
      <c r="D180" s="50">
        <f t="shared" si="8"/>
        <v>18147.740000000002</v>
      </c>
      <c r="E180" s="50">
        <f t="shared" si="8"/>
        <v>792.69</v>
      </c>
      <c r="F180" s="50">
        <f t="shared" si="8"/>
        <v>932.12000000000012</v>
      </c>
      <c r="G180" s="50">
        <f>G163+G175</f>
        <v>425.27</v>
      </c>
      <c r="H180" s="50">
        <f>SUM(D180:G180)</f>
        <v>20297.82</v>
      </c>
    </row>
    <row r="181" spans="1:8" x14ac:dyDescent="0.2">
      <c r="A181" s="24"/>
      <c r="B181" s="24"/>
      <c r="C181" s="38"/>
      <c r="D181" s="50"/>
      <c r="E181" s="50"/>
      <c r="F181" s="50"/>
      <c r="G181" s="50"/>
      <c r="H181" s="50"/>
    </row>
    <row r="182" spans="1:8" ht="180" x14ac:dyDescent="0.2">
      <c r="A182" s="24"/>
      <c r="B182" s="24"/>
      <c r="C182" s="25" t="s">
        <v>152</v>
      </c>
      <c r="D182" s="44"/>
      <c r="E182" s="44"/>
      <c r="F182" s="47"/>
      <c r="G182" s="26"/>
      <c r="H182" s="26"/>
    </row>
    <row r="183" spans="1:8" x14ac:dyDescent="0.2">
      <c r="A183" s="24"/>
      <c r="B183" s="24"/>
      <c r="C183" s="25"/>
      <c r="D183" s="44"/>
      <c r="E183" s="44"/>
      <c r="F183" s="47"/>
      <c r="G183" s="26"/>
      <c r="H183" s="26"/>
    </row>
    <row r="184" spans="1:8" s="29" customFormat="1" ht="24" x14ac:dyDescent="0.2">
      <c r="A184" s="39">
        <v>18</v>
      </c>
      <c r="B184" s="27" t="s">
        <v>153</v>
      </c>
      <c r="C184" s="25" t="s">
        <v>154</v>
      </c>
      <c r="D184" s="28">
        <f>SUM(D185:D187)</f>
        <v>0</v>
      </c>
      <c r="E184" s="28"/>
      <c r="F184" s="48"/>
      <c r="G184" s="28"/>
      <c r="H184" s="28">
        <f>SUM(D184:G184)</f>
        <v>0</v>
      </c>
    </row>
    <row r="185" spans="1:8" x14ac:dyDescent="0.2">
      <c r="A185" s="24"/>
      <c r="B185" s="31" t="s">
        <v>25</v>
      </c>
      <c r="C185" s="25"/>
      <c r="D185" s="36">
        <v>385.31</v>
      </c>
      <c r="E185" s="36"/>
      <c r="F185" s="33"/>
      <c r="G185" s="36"/>
      <c r="H185" s="36">
        <f>SUM(D185:G185)</f>
        <v>385.31</v>
      </c>
    </row>
    <row r="186" spans="1:8" x14ac:dyDescent="0.2">
      <c r="A186" s="24"/>
      <c r="B186" s="31" t="s">
        <v>155</v>
      </c>
      <c r="C186" s="25"/>
      <c r="D186" s="36">
        <v>-385.31</v>
      </c>
      <c r="E186" s="36"/>
      <c r="F186" s="33"/>
      <c r="G186" s="36"/>
      <c r="H186" s="36">
        <f>SUM(D186:G186)</f>
        <v>-385.31</v>
      </c>
    </row>
    <row r="187" spans="1:8" x14ac:dyDescent="0.2">
      <c r="A187" s="24"/>
      <c r="B187" s="31" t="s">
        <v>156</v>
      </c>
      <c r="C187" s="25"/>
      <c r="D187" s="36">
        <v>0</v>
      </c>
      <c r="E187" s="36"/>
      <c r="F187" s="33"/>
      <c r="G187" s="36"/>
      <c r="H187" s="36">
        <f>SUM(D187:G187)</f>
        <v>0</v>
      </c>
    </row>
    <row r="188" spans="1:8" x14ac:dyDescent="0.2">
      <c r="A188" s="24"/>
      <c r="B188" s="24"/>
      <c r="C188" s="25"/>
      <c r="D188" s="44"/>
      <c r="E188" s="44"/>
      <c r="F188" s="47"/>
      <c r="G188" s="26"/>
      <c r="H188" s="26"/>
    </row>
    <row r="189" spans="1:8" s="29" customFormat="1" x14ac:dyDescent="0.2">
      <c r="A189" s="27" t="s">
        <v>157</v>
      </c>
      <c r="B189" s="27" t="s">
        <v>214</v>
      </c>
      <c r="C189" s="25" t="s">
        <v>158</v>
      </c>
      <c r="D189" s="28">
        <f>SUM(D190:D192)</f>
        <v>2.75</v>
      </c>
      <c r="E189" s="28"/>
      <c r="F189" s="48"/>
      <c r="G189" s="28"/>
      <c r="H189" s="28">
        <f>SUM(D189:G189)</f>
        <v>2.75</v>
      </c>
    </row>
    <row r="190" spans="1:8" x14ac:dyDescent="0.2">
      <c r="A190" s="37"/>
      <c r="B190" s="31" t="s">
        <v>25</v>
      </c>
      <c r="C190" s="38"/>
      <c r="D190" s="36">
        <v>0</v>
      </c>
      <c r="E190" s="36"/>
      <c r="F190" s="33"/>
      <c r="G190" s="36"/>
      <c r="H190" s="36">
        <f>SUM(D190:G190)</f>
        <v>0</v>
      </c>
    </row>
    <row r="191" spans="1:8" x14ac:dyDescent="0.2">
      <c r="A191" s="37"/>
      <c r="B191" s="31" t="s">
        <v>159</v>
      </c>
      <c r="C191" s="38"/>
      <c r="D191" s="36">
        <v>0</v>
      </c>
      <c r="E191" s="36"/>
      <c r="F191" s="33"/>
      <c r="G191" s="36"/>
      <c r="H191" s="36">
        <f>SUM(D191:G191)</f>
        <v>0</v>
      </c>
    </row>
    <row r="192" spans="1:8" x14ac:dyDescent="0.2">
      <c r="A192" s="37"/>
      <c r="B192" s="31" t="s">
        <v>160</v>
      </c>
      <c r="C192" s="38"/>
      <c r="D192" s="36">
        <v>2.75</v>
      </c>
      <c r="E192" s="36"/>
      <c r="F192" s="33"/>
      <c r="G192" s="36"/>
      <c r="H192" s="36">
        <f>SUM(D192:G192)</f>
        <v>2.75</v>
      </c>
    </row>
    <row r="193" spans="1:8" x14ac:dyDescent="0.2">
      <c r="A193" s="37"/>
      <c r="B193" s="37"/>
      <c r="C193" s="38"/>
      <c r="D193" s="36"/>
      <c r="E193" s="36"/>
      <c r="F193" s="33"/>
      <c r="G193" s="36"/>
      <c r="H193" s="36"/>
    </row>
    <row r="194" spans="1:8" s="29" customFormat="1" x14ac:dyDescent="0.2">
      <c r="A194" s="27"/>
      <c r="B194" s="27" t="s">
        <v>161</v>
      </c>
      <c r="C194" s="25" t="s">
        <v>162</v>
      </c>
      <c r="D194" s="28"/>
      <c r="E194" s="28"/>
      <c r="F194" s="48"/>
      <c r="G194" s="28">
        <f>SUM(G195:G197)</f>
        <v>1739.67</v>
      </c>
      <c r="H194" s="28">
        <f>SUM(D194:G194)</f>
        <v>1739.67</v>
      </c>
    </row>
    <row r="195" spans="1:8" x14ac:dyDescent="0.2">
      <c r="A195" s="37"/>
      <c r="B195" s="31" t="s">
        <v>25</v>
      </c>
      <c r="C195" s="38"/>
      <c r="D195" s="36"/>
      <c r="E195" s="36"/>
      <c r="F195" s="33"/>
      <c r="G195" s="36">
        <v>1739.67</v>
      </c>
      <c r="H195" s="36">
        <f>SUM(D195:G195)</f>
        <v>1739.67</v>
      </c>
    </row>
    <row r="196" spans="1:8" x14ac:dyDescent="0.2">
      <c r="A196" s="37"/>
      <c r="B196" s="31" t="s">
        <v>127</v>
      </c>
      <c r="C196" s="38"/>
      <c r="D196" s="36"/>
      <c r="E196" s="36"/>
      <c r="F196" s="33"/>
      <c r="G196" s="36">
        <v>0</v>
      </c>
      <c r="H196" s="36">
        <f>SUM(D196:G196)</f>
        <v>0</v>
      </c>
    </row>
    <row r="197" spans="1:8" x14ac:dyDescent="0.2">
      <c r="A197" s="37"/>
      <c r="B197" s="31" t="s">
        <v>128</v>
      </c>
      <c r="C197" s="38"/>
      <c r="D197" s="36"/>
      <c r="E197" s="36"/>
      <c r="F197" s="33"/>
      <c r="G197" s="36">
        <v>0</v>
      </c>
      <c r="H197" s="36">
        <f>SUM(D197:G197)</f>
        <v>0</v>
      </c>
    </row>
    <row r="198" spans="1:8" x14ac:dyDescent="0.2">
      <c r="A198" s="37"/>
      <c r="B198" s="37"/>
      <c r="C198" s="38"/>
      <c r="D198" s="36"/>
      <c r="E198" s="36"/>
      <c r="F198" s="33"/>
      <c r="G198" s="36"/>
      <c r="H198" s="36"/>
    </row>
    <row r="199" spans="1:8" s="29" customFormat="1" x14ac:dyDescent="0.2">
      <c r="A199" s="27"/>
      <c r="B199" s="27" t="s">
        <v>163</v>
      </c>
      <c r="C199" s="25" t="s">
        <v>164</v>
      </c>
      <c r="D199" s="28"/>
      <c r="E199" s="28"/>
      <c r="F199" s="48"/>
      <c r="G199" s="28">
        <f>SUM(G200:G202)</f>
        <v>205.98</v>
      </c>
      <c r="H199" s="28">
        <f>SUM(D199:G199)</f>
        <v>205.98</v>
      </c>
    </row>
    <row r="200" spans="1:8" x14ac:dyDescent="0.2">
      <c r="A200" s="37"/>
      <c r="B200" s="31" t="s">
        <v>25</v>
      </c>
      <c r="C200" s="38"/>
      <c r="D200" s="36"/>
      <c r="E200" s="36"/>
      <c r="F200" s="33"/>
      <c r="G200" s="36">
        <v>205.98</v>
      </c>
      <c r="H200" s="36">
        <f>SUM(D200:G200)</f>
        <v>205.98</v>
      </c>
    </row>
    <row r="201" spans="1:8" x14ac:dyDescent="0.2">
      <c r="A201" s="37"/>
      <c r="B201" s="31" t="s">
        <v>127</v>
      </c>
      <c r="C201" s="38"/>
      <c r="D201" s="36"/>
      <c r="E201" s="36"/>
      <c r="F201" s="33"/>
      <c r="G201" s="36">
        <v>0</v>
      </c>
      <c r="H201" s="36">
        <f>SUM(D201:G201)</f>
        <v>0</v>
      </c>
    </row>
    <row r="202" spans="1:8" x14ac:dyDescent="0.2">
      <c r="A202" s="37"/>
      <c r="B202" s="31" t="s">
        <v>128</v>
      </c>
      <c r="C202" s="38"/>
      <c r="D202" s="36"/>
      <c r="E202" s="36"/>
      <c r="F202" s="33"/>
      <c r="G202" s="36">
        <v>0</v>
      </c>
      <c r="H202" s="36">
        <f>SUM(D202:G202)</f>
        <v>0</v>
      </c>
    </row>
    <row r="203" spans="1:8" x14ac:dyDescent="0.2">
      <c r="A203" s="37"/>
      <c r="B203" s="37"/>
      <c r="C203" s="38"/>
      <c r="D203" s="36"/>
      <c r="E203" s="36"/>
      <c r="F203" s="33"/>
      <c r="G203" s="36"/>
      <c r="H203" s="36"/>
    </row>
    <row r="204" spans="1:8" s="29" customFormat="1" ht="24" x14ac:dyDescent="0.2">
      <c r="A204" s="27"/>
      <c r="B204" s="27" t="s">
        <v>165</v>
      </c>
      <c r="C204" s="41" t="s">
        <v>166</v>
      </c>
      <c r="D204" s="28"/>
      <c r="E204" s="28"/>
      <c r="F204" s="48"/>
      <c r="G204" s="28">
        <f>SUM(G205:G207)</f>
        <v>133.4</v>
      </c>
      <c r="H204" s="28">
        <f>G204</f>
        <v>133.4</v>
      </c>
    </row>
    <row r="205" spans="1:8" ht="24" x14ac:dyDescent="0.2">
      <c r="A205" s="37"/>
      <c r="B205" s="31" t="s">
        <v>25</v>
      </c>
      <c r="C205" s="43" t="s">
        <v>165</v>
      </c>
      <c r="D205" s="36"/>
      <c r="E205" s="36"/>
      <c r="F205" s="33"/>
      <c r="G205" s="36">
        <v>133.4</v>
      </c>
      <c r="H205" s="36">
        <f>G205</f>
        <v>133.4</v>
      </c>
    </row>
    <row r="206" spans="1:8" x14ac:dyDescent="0.2">
      <c r="A206" s="37"/>
      <c r="B206" s="31" t="s">
        <v>127</v>
      </c>
      <c r="C206" s="43"/>
      <c r="D206" s="36"/>
      <c r="E206" s="36"/>
      <c r="F206" s="33"/>
      <c r="G206" s="36">
        <v>0</v>
      </c>
      <c r="H206" s="36">
        <f>G206</f>
        <v>0</v>
      </c>
    </row>
    <row r="207" spans="1:8" x14ac:dyDescent="0.2">
      <c r="A207" s="37"/>
      <c r="B207" s="31" t="s">
        <v>128</v>
      </c>
      <c r="C207" s="43"/>
      <c r="D207" s="36"/>
      <c r="E207" s="36"/>
      <c r="F207" s="33"/>
      <c r="G207" s="36">
        <v>0</v>
      </c>
      <c r="H207" s="36">
        <f>G207</f>
        <v>0</v>
      </c>
    </row>
    <row r="208" spans="1:8" x14ac:dyDescent="0.2">
      <c r="A208" s="37"/>
      <c r="B208" s="37"/>
      <c r="C208" s="43"/>
      <c r="D208" s="36"/>
      <c r="E208" s="36"/>
      <c r="F208" s="33"/>
      <c r="G208" s="36"/>
      <c r="H208" s="36"/>
    </row>
    <row r="209" spans="1:8" s="29" customFormat="1" x14ac:dyDescent="0.2">
      <c r="A209" s="39"/>
      <c r="B209" s="39"/>
      <c r="C209" s="25" t="s">
        <v>167</v>
      </c>
      <c r="D209" s="28">
        <f>SUM(D210:D212)</f>
        <v>2.75</v>
      </c>
      <c r="E209" s="28"/>
      <c r="F209" s="28"/>
      <c r="G209" s="28">
        <f>SUM(G210:G212)</f>
        <v>2079.0500000000002</v>
      </c>
      <c r="H209" s="28">
        <f>G209</f>
        <v>2079.0500000000002</v>
      </c>
    </row>
    <row r="210" spans="1:8" x14ac:dyDescent="0.2">
      <c r="A210" s="24"/>
      <c r="B210" s="31" t="s">
        <v>168</v>
      </c>
      <c r="C210" s="38"/>
      <c r="D210" s="36">
        <f>D185+D190</f>
        <v>385.31</v>
      </c>
      <c r="E210" s="36"/>
      <c r="F210" s="36"/>
      <c r="G210" s="36">
        <f>G195+G200+G205</f>
        <v>2079.0500000000002</v>
      </c>
      <c r="H210" s="36">
        <f>G210</f>
        <v>2079.0500000000002</v>
      </c>
    </row>
    <row r="211" spans="1:8" x14ac:dyDescent="0.2">
      <c r="A211" s="24"/>
      <c r="B211" s="31" t="s">
        <v>169</v>
      </c>
      <c r="C211" s="38"/>
      <c r="D211" s="36">
        <f>D186+D191</f>
        <v>-385.31</v>
      </c>
      <c r="E211" s="36"/>
      <c r="F211" s="36"/>
      <c r="G211" s="36">
        <f>G196+G201+G206</f>
        <v>0</v>
      </c>
      <c r="H211" s="36">
        <f>G211</f>
        <v>0</v>
      </c>
    </row>
    <row r="212" spans="1:8" x14ac:dyDescent="0.2">
      <c r="A212" s="24"/>
      <c r="B212" s="31" t="s">
        <v>170</v>
      </c>
      <c r="C212" s="38"/>
      <c r="D212" s="36">
        <f>D187+D192</f>
        <v>2.75</v>
      </c>
      <c r="E212" s="36"/>
      <c r="F212" s="36"/>
      <c r="G212" s="36">
        <f>G197+G202+G207</f>
        <v>0</v>
      </c>
      <c r="H212" s="36">
        <f>G212</f>
        <v>0</v>
      </c>
    </row>
    <row r="213" spans="1:8" x14ac:dyDescent="0.2">
      <c r="A213" s="24"/>
      <c r="B213" s="24"/>
      <c r="C213" s="38"/>
      <c r="D213" s="36"/>
      <c r="E213" s="36"/>
      <c r="F213" s="36"/>
      <c r="G213" s="36"/>
      <c r="H213" s="36"/>
    </row>
    <row r="214" spans="1:8" s="29" customFormat="1" x14ac:dyDescent="0.2">
      <c r="A214" s="39"/>
      <c r="B214" s="39"/>
      <c r="C214" s="25" t="s">
        <v>171</v>
      </c>
      <c r="D214" s="28">
        <f>SUM(D215:D217)</f>
        <v>18150.490000000002</v>
      </c>
      <c r="E214" s="28">
        <f>SUM(E215:E217)</f>
        <v>792.69</v>
      </c>
      <c r="F214" s="28">
        <f>SUM(F215:F217)</f>
        <v>932.12000000000012</v>
      </c>
      <c r="G214" s="28">
        <f>SUM(G215:G217)</f>
        <v>2504.3200000000002</v>
      </c>
      <c r="H214" s="28">
        <f>SUM(D214:G214)</f>
        <v>22379.62</v>
      </c>
    </row>
    <row r="215" spans="1:8" x14ac:dyDescent="0.2">
      <c r="A215" s="24"/>
      <c r="B215" s="31" t="s">
        <v>172</v>
      </c>
      <c r="C215" s="25"/>
      <c r="D215" s="36">
        <f>D178+D210</f>
        <v>9959.3599999999988</v>
      </c>
      <c r="E215" s="36">
        <f>E178+E210</f>
        <v>1030.8700000000001</v>
      </c>
      <c r="F215" s="36">
        <f>F178+F210</f>
        <v>1008.07</v>
      </c>
      <c r="G215" s="36">
        <f>G178+G210</f>
        <v>2327.5700000000002</v>
      </c>
      <c r="H215" s="36">
        <f>SUM(D215:G215)</f>
        <v>14325.869999999999</v>
      </c>
    </row>
    <row r="216" spans="1:8" x14ac:dyDescent="0.2">
      <c r="A216" s="24"/>
      <c r="B216" s="31" t="s">
        <v>173</v>
      </c>
      <c r="C216" s="25"/>
      <c r="D216" s="36">
        <f t="shared" ref="D216:G217" si="9">D179+D211</f>
        <v>-9959.3599999999988</v>
      </c>
      <c r="E216" s="36">
        <f t="shared" si="9"/>
        <v>-1030.8700000000001</v>
      </c>
      <c r="F216" s="36">
        <f t="shared" si="9"/>
        <v>-1008.07</v>
      </c>
      <c r="G216" s="36">
        <f t="shared" si="9"/>
        <v>-248.52</v>
      </c>
      <c r="H216" s="36">
        <f>SUM(D216:G216)</f>
        <v>-12246.82</v>
      </c>
    </row>
    <row r="217" spans="1:8" x14ac:dyDescent="0.2">
      <c r="A217" s="24"/>
      <c r="B217" s="31" t="s">
        <v>174</v>
      </c>
      <c r="C217" s="25"/>
      <c r="D217" s="36">
        <f t="shared" si="9"/>
        <v>18150.490000000002</v>
      </c>
      <c r="E217" s="36">
        <f t="shared" si="9"/>
        <v>792.69</v>
      </c>
      <c r="F217" s="36">
        <f t="shared" si="9"/>
        <v>932.12000000000012</v>
      </c>
      <c r="G217" s="36">
        <f t="shared" si="9"/>
        <v>425.27</v>
      </c>
      <c r="H217" s="36">
        <f>SUM(D217:G217)</f>
        <v>20300.57</v>
      </c>
    </row>
    <row r="218" spans="1:8" x14ac:dyDescent="0.2">
      <c r="A218" s="24"/>
      <c r="B218" s="24"/>
      <c r="C218" s="25"/>
      <c r="D218" s="36"/>
      <c r="E218" s="36"/>
      <c r="F218" s="36"/>
      <c r="G218" s="36"/>
      <c r="H218" s="36"/>
    </row>
    <row r="219" spans="1:8" s="29" customFormat="1" ht="24" x14ac:dyDescent="0.2">
      <c r="A219" s="39">
        <v>20</v>
      </c>
      <c r="B219" s="39" t="s">
        <v>175</v>
      </c>
      <c r="C219" s="25" t="s">
        <v>176</v>
      </c>
      <c r="D219" s="28">
        <f>SUM(D220:D222)</f>
        <v>544.51</v>
      </c>
      <c r="E219" s="28">
        <f>SUM(E220:E222)</f>
        <v>23.78</v>
      </c>
      <c r="F219" s="28">
        <f>SUM(F220:F222)</f>
        <v>27.96</v>
      </c>
      <c r="G219" s="28">
        <f>SUM(G220:G222)</f>
        <v>75.13</v>
      </c>
      <c r="H219" s="28">
        <f>SUM(D219:G219)</f>
        <v>671.38</v>
      </c>
    </row>
    <row r="220" spans="1:8" ht="24" x14ac:dyDescent="0.2">
      <c r="A220" s="37"/>
      <c r="B220" s="31" t="s">
        <v>25</v>
      </c>
      <c r="C220" s="38" t="s">
        <v>177</v>
      </c>
      <c r="D220" s="36">
        <f t="shared" ref="D220:G222" si="10">ROUND(D215*3%,2)</f>
        <v>298.77999999999997</v>
      </c>
      <c r="E220" s="36">
        <f t="shared" si="10"/>
        <v>30.93</v>
      </c>
      <c r="F220" s="36">
        <f t="shared" si="10"/>
        <v>30.24</v>
      </c>
      <c r="G220" s="36">
        <f t="shared" si="10"/>
        <v>69.83</v>
      </c>
      <c r="H220" s="36">
        <f>SUM(D220:G220)</f>
        <v>429.78</v>
      </c>
    </row>
    <row r="221" spans="1:8" ht="24" x14ac:dyDescent="0.2">
      <c r="A221" s="37"/>
      <c r="B221" s="31" t="s">
        <v>178</v>
      </c>
      <c r="C221" s="38" t="s">
        <v>177</v>
      </c>
      <c r="D221" s="36">
        <f t="shared" si="10"/>
        <v>-298.77999999999997</v>
      </c>
      <c r="E221" s="36">
        <f t="shared" si="10"/>
        <v>-30.93</v>
      </c>
      <c r="F221" s="36">
        <f t="shared" si="10"/>
        <v>-30.24</v>
      </c>
      <c r="G221" s="36">
        <f t="shared" si="10"/>
        <v>-7.46</v>
      </c>
      <c r="H221" s="36">
        <f>SUM(D221:G221)</f>
        <v>-367.40999999999997</v>
      </c>
    </row>
    <row r="222" spans="1:8" ht="24" x14ac:dyDescent="0.2">
      <c r="A222" s="37"/>
      <c r="B222" s="31" t="s">
        <v>179</v>
      </c>
      <c r="C222" s="38" t="s">
        <v>180</v>
      </c>
      <c r="D222" s="36">
        <f t="shared" si="10"/>
        <v>544.51</v>
      </c>
      <c r="E222" s="36">
        <f t="shared" si="10"/>
        <v>23.78</v>
      </c>
      <c r="F222" s="36">
        <f t="shared" si="10"/>
        <v>27.96</v>
      </c>
      <c r="G222" s="36">
        <f t="shared" si="10"/>
        <v>12.76</v>
      </c>
      <c r="H222" s="36">
        <f>SUM(D222:G222)</f>
        <v>609.01</v>
      </c>
    </row>
    <row r="223" spans="1:8" x14ac:dyDescent="0.2">
      <c r="A223" s="37"/>
      <c r="B223" s="37"/>
      <c r="C223" s="38"/>
      <c r="D223" s="36"/>
      <c r="E223" s="36"/>
      <c r="F223" s="36"/>
      <c r="G223" s="36"/>
      <c r="H223" s="36"/>
    </row>
    <row r="224" spans="1:8" s="29" customFormat="1" x14ac:dyDescent="0.2">
      <c r="A224" s="39"/>
      <c r="B224" s="39"/>
      <c r="C224" s="25" t="s">
        <v>181</v>
      </c>
      <c r="D224" s="28">
        <f>SUM(D225:D227)</f>
        <v>18695</v>
      </c>
      <c r="E224" s="28">
        <f>SUM(E225:E227)</f>
        <v>816.47</v>
      </c>
      <c r="F224" s="28">
        <f>SUM(F225:F227)</f>
        <v>960.08000000000015</v>
      </c>
      <c r="G224" s="28">
        <f>SUM(G225:G227)</f>
        <v>2579.4499999999998</v>
      </c>
      <c r="H224" s="28">
        <f>SUM(D224:G224)</f>
        <v>23051.000000000004</v>
      </c>
    </row>
    <row r="225" spans="1:8" x14ac:dyDescent="0.2">
      <c r="A225" s="24"/>
      <c r="B225" s="31" t="s">
        <v>25</v>
      </c>
      <c r="C225" s="38"/>
      <c r="D225" s="36">
        <f>D215+D220</f>
        <v>10258.14</v>
      </c>
      <c r="E225" s="36">
        <f>E215+E220</f>
        <v>1061.8000000000002</v>
      </c>
      <c r="F225" s="36">
        <f>F215+F220</f>
        <v>1038.31</v>
      </c>
      <c r="G225" s="36">
        <f>G215+G220</f>
        <v>2397.4</v>
      </c>
      <c r="H225" s="36">
        <f>SUM(D225:G225)</f>
        <v>14755.649999999998</v>
      </c>
    </row>
    <row r="226" spans="1:8" x14ac:dyDescent="0.2">
      <c r="A226" s="24"/>
      <c r="B226" s="31" t="s">
        <v>127</v>
      </c>
      <c r="C226" s="38"/>
      <c r="D226" s="36">
        <f t="shared" ref="D226:G227" si="11">D216+D221</f>
        <v>-10258.14</v>
      </c>
      <c r="E226" s="36">
        <f t="shared" si="11"/>
        <v>-1061.8000000000002</v>
      </c>
      <c r="F226" s="36">
        <f t="shared" si="11"/>
        <v>-1038.31</v>
      </c>
      <c r="G226" s="36">
        <f t="shared" si="11"/>
        <v>-255.98000000000002</v>
      </c>
      <c r="H226" s="36">
        <f>SUM(D226:G226)</f>
        <v>-12614.229999999998</v>
      </c>
    </row>
    <row r="227" spans="1:8" x14ac:dyDescent="0.2">
      <c r="A227" s="24"/>
      <c r="B227" s="31" t="s">
        <v>128</v>
      </c>
      <c r="C227" s="38"/>
      <c r="D227" s="36">
        <f t="shared" si="11"/>
        <v>18695</v>
      </c>
      <c r="E227" s="36">
        <f t="shared" si="11"/>
        <v>816.47</v>
      </c>
      <c r="F227" s="36">
        <f t="shared" si="11"/>
        <v>960.08000000000015</v>
      </c>
      <c r="G227" s="36">
        <f t="shared" si="11"/>
        <v>438.03</v>
      </c>
      <c r="H227" s="36">
        <f>SUM(D227:G227)</f>
        <v>20909.580000000002</v>
      </c>
    </row>
    <row r="228" spans="1:8" x14ac:dyDescent="0.2">
      <c r="A228" s="24"/>
      <c r="B228" s="24"/>
      <c r="C228" s="38"/>
      <c r="D228" s="36"/>
      <c r="E228" s="36"/>
      <c r="F228" s="36"/>
      <c r="G228" s="36"/>
      <c r="H228" s="36"/>
    </row>
    <row r="229" spans="1:8" s="29" customFormat="1" ht="13.5" customHeight="1" x14ac:dyDescent="0.2">
      <c r="A229" s="39"/>
      <c r="B229" s="39"/>
      <c r="C229" s="25" t="s">
        <v>182</v>
      </c>
      <c r="D229" s="28">
        <f t="shared" ref="D229:G232" si="12">D224</f>
        <v>18695</v>
      </c>
      <c r="E229" s="28">
        <f t="shared" si="12"/>
        <v>816.47</v>
      </c>
      <c r="F229" s="28">
        <f t="shared" si="12"/>
        <v>960.08000000000015</v>
      </c>
      <c r="G229" s="28">
        <f t="shared" si="12"/>
        <v>2579.4499999999998</v>
      </c>
      <c r="H229" s="28">
        <f>SUM(D229:G229)</f>
        <v>23051.000000000004</v>
      </c>
    </row>
    <row r="230" spans="1:8" ht="13.5" customHeight="1" x14ac:dyDescent="0.2">
      <c r="A230" s="24"/>
      <c r="B230" s="31" t="s">
        <v>25</v>
      </c>
      <c r="C230" s="25"/>
      <c r="D230" s="36">
        <f t="shared" si="12"/>
        <v>10258.14</v>
      </c>
      <c r="E230" s="36">
        <f t="shared" si="12"/>
        <v>1061.8000000000002</v>
      </c>
      <c r="F230" s="36">
        <f t="shared" si="12"/>
        <v>1038.31</v>
      </c>
      <c r="G230" s="36">
        <f t="shared" si="12"/>
        <v>2397.4</v>
      </c>
      <c r="H230" s="36">
        <f>SUM(D230:G230)</f>
        <v>14755.649999999998</v>
      </c>
    </row>
    <row r="231" spans="1:8" ht="13.5" customHeight="1" x14ac:dyDescent="0.2">
      <c r="A231" s="24"/>
      <c r="B231" s="31" t="s">
        <v>127</v>
      </c>
      <c r="C231" s="25"/>
      <c r="D231" s="36">
        <f t="shared" si="12"/>
        <v>-10258.14</v>
      </c>
      <c r="E231" s="36">
        <f t="shared" si="12"/>
        <v>-1061.8000000000002</v>
      </c>
      <c r="F231" s="36">
        <f t="shared" si="12"/>
        <v>-1038.31</v>
      </c>
      <c r="G231" s="36">
        <f t="shared" si="12"/>
        <v>-255.98000000000002</v>
      </c>
      <c r="H231" s="36">
        <f>SUM(D231:G231)</f>
        <v>-12614.229999999998</v>
      </c>
    </row>
    <row r="232" spans="1:8" ht="13.5" customHeight="1" x14ac:dyDescent="0.2">
      <c r="A232" s="24"/>
      <c r="B232" s="31" t="s">
        <v>128</v>
      </c>
      <c r="C232" s="25"/>
      <c r="D232" s="36">
        <f t="shared" si="12"/>
        <v>18695</v>
      </c>
      <c r="E232" s="36">
        <f t="shared" si="12"/>
        <v>816.47</v>
      </c>
      <c r="F232" s="36">
        <f t="shared" si="12"/>
        <v>960.08000000000015</v>
      </c>
      <c r="G232" s="36">
        <f t="shared" si="12"/>
        <v>438.03</v>
      </c>
      <c r="H232" s="36">
        <f>SUM(D232:G232)</f>
        <v>20909.580000000002</v>
      </c>
    </row>
    <row r="233" spans="1:8" ht="13.5" customHeight="1" x14ac:dyDescent="0.2">
      <c r="A233" s="24"/>
      <c r="B233" s="24"/>
      <c r="C233" s="38"/>
      <c r="D233" s="36"/>
      <c r="E233" s="36"/>
      <c r="F233" s="33"/>
      <c r="G233" s="36"/>
      <c r="H233" s="36"/>
    </row>
    <row r="234" spans="1:8" x14ac:dyDescent="0.2">
      <c r="A234" s="58"/>
      <c r="B234" s="58"/>
      <c r="C234" s="59"/>
      <c r="D234" s="60"/>
      <c r="E234" s="60"/>
      <c r="F234" s="61"/>
      <c r="G234" s="62"/>
      <c r="H234" s="62"/>
    </row>
    <row r="235" spans="1:8" x14ac:dyDescent="0.2">
      <c r="A235" s="58"/>
      <c r="B235" s="58"/>
      <c r="C235" s="59"/>
      <c r="D235" s="60"/>
      <c r="E235" s="60"/>
      <c r="F235" s="61"/>
      <c r="G235" s="62"/>
      <c r="H235" s="62"/>
    </row>
    <row r="236" spans="1:8" x14ac:dyDescent="0.2">
      <c r="A236" s="58"/>
      <c r="B236" s="58"/>
      <c r="C236" s="59"/>
      <c r="D236" s="62"/>
      <c r="E236" s="62"/>
      <c r="F236" s="63"/>
      <c r="G236" s="62"/>
      <c r="H236" s="62"/>
    </row>
    <row r="237" spans="1:8" x14ac:dyDescent="0.2">
      <c r="A237" s="58"/>
      <c r="B237" s="58"/>
      <c r="C237" s="59"/>
      <c r="D237" s="62"/>
      <c r="E237" s="62"/>
      <c r="F237" s="63"/>
      <c r="G237" s="62"/>
      <c r="H237" s="62"/>
    </row>
    <row r="238" spans="1:8" x14ac:dyDescent="0.2">
      <c r="A238" s="58"/>
      <c r="B238" s="58"/>
      <c r="C238" s="59"/>
      <c r="D238" s="62"/>
      <c r="E238" s="62"/>
      <c r="F238" s="63"/>
      <c r="G238" s="62"/>
      <c r="H238" s="62"/>
    </row>
    <row r="239" spans="1:8" ht="12.75" x14ac:dyDescent="0.2">
      <c r="A239" s="58"/>
      <c r="B239" s="58"/>
      <c r="C239" s="64" t="s">
        <v>227</v>
      </c>
      <c r="D239" s="65"/>
      <c r="E239" s="66"/>
      <c r="F239" s="67"/>
      <c r="G239" s="68"/>
      <c r="H239" s="62"/>
    </row>
    <row r="240" spans="1:8" ht="12.75" x14ac:dyDescent="0.2">
      <c r="A240" s="58"/>
      <c r="B240" s="58"/>
      <c r="C240" s="64"/>
      <c r="D240" s="64"/>
      <c r="E240" s="68"/>
      <c r="F240" s="68"/>
      <c r="G240" s="68"/>
      <c r="H240" s="62"/>
    </row>
    <row r="241" spans="1:8" ht="12.75" x14ac:dyDescent="0.2">
      <c r="A241" s="58"/>
      <c r="B241" s="58"/>
      <c r="C241" s="64" t="s">
        <v>183</v>
      </c>
      <c r="D241" s="65"/>
      <c r="E241" s="66"/>
      <c r="F241" s="67"/>
      <c r="G241" s="68"/>
      <c r="H241" s="62"/>
    </row>
    <row r="242" spans="1:8" ht="12.75" x14ac:dyDescent="0.2">
      <c r="A242" s="58"/>
      <c r="B242" s="58"/>
      <c r="C242" s="64"/>
      <c r="D242" s="2"/>
      <c r="E242" s="2"/>
      <c r="F242" s="67"/>
      <c r="G242" s="68"/>
      <c r="H242" s="62"/>
    </row>
    <row r="243" spans="1:8" ht="12.75" x14ac:dyDescent="0.2">
      <c r="A243" s="58"/>
      <c r="B243" s="58"/>
      <c r="C243" s="64"/>
      <c r="D243" s="2"/>
      <c r="E243" s="2"/>
      <c r="F243" s="67"/>
      <c r="G243" s="68"/>
      <c r="H243" s="62"/>
    </row>
    <row r="244" spans="1:8" ht="12.75" x14ac:dyDescent="0.2">
      <c r="A244" s="58"/>
      <c r="B244" s="58"/>
      <c r="C244" s="64" t="s">
        <v>184</v>
      </c>
      <c r="D244" s="65"/>
      <c r="E244" s="66"/>
      <c r="F244" s="67"/>
      <c r="G244" s="68"/>
      <c r="H244" s="62"/>
    </row>
    <row r="245" spans="1:8" ht="12.75" x14ac:dyDescent="0.2">
      <c r="A245" s="58"/>
      <c r="B245" s="58"/>
      <c r="C245" s="64"/>
      <c r="D245" s="64"/>
      <c r="E245" s="64"/>
      <c r="F245" s="64"/>
      <c r="G245" s="64"/>
      <c r="H245" s="62"/>
    </row>
    <row r="246" spans="1:8" ht="12.75" x14ac:dyDescent="0.2">
      <c r="A246" s="58"/>
      <c r="B246" s="58"/>
      <c r="C246" s="59" t="s">
        <v>10</v>
      </c>
      <c r="D246" s="65"/>
      <c r="E246" s="66"/>
      <c r="F246" s="67"/>
      <c r="G246" s="62"/>
      <c r="H246" s="62"/>
    </row>
    <row r="247" spans="1:8" x14ac:dyDescent="0.2">
      <c r="A247" s="58"/>
      <c r="B247" s="58"/>
      <c r="C247" s="69"/>
      <c r="D247" s="62"/>
      <c r="E247" s="62"/>
      <c r="F247" s="63"/>
      <c r="G247" s="62"/>
      <c r="H247" s="62"/>
    </row>
    <row r="248" spans="1:8" x14ac:dyDescent="0.2">
      <c r="A248" s="58"/>
      <c r="B248" s="58"/>
      <c r="C248" s="59"/>
      <c r="D248" s="62"/>
      <c r="E248" s="62"/>
      <c r="F248" s="63"/>
      <c r="G248" s="62"/>
      <c r="H248" s="62"/>
    </row>
    <row r="249" spans="1:8" x14ac:dyDescent="0.2">
      <c r="A249" s="58"/>
      <c r="B249" s="58"/>
      <c r="C249" s="59"/>
      <c r="D249" s="62"/>
      <c r="E249" s="62"/>
      <c r="F249" s="63"/>
      <c r="G249" s="62"/>
      <c r="H249" s="62"/>
    </row>
    <row r="250" spans="1:8" x14ac:dyDescent="0.2">
      <c r="A250" s="58"/>
      <c r="B250" s="58"/>
      <c r="C250" s="59"/>
      <c r="D250" s="62"/>
      <c r="E250" s="62"/>
      <c r="F250" s="63"/>
      <c r="G250" s="62"/>
      <c r="H250" s="62"/>
    </row>
    <row r="251" spans="1:8" x14ac:dyDescent="0.2">
      <c r="A251" s="58"/>
      <c r="B251" s="58"/>
      <c r="C251" s="59"/>
      <c r="D251" s="62"/>
      <c r="E251" s="62"/>
      <c r="F251" s="63"/>
      <c r="G251" s="62"/>
      <c r="H251" s="62"/>
    </row>
    <row r="252" spans="1:8" x14ac:dyDescent="0.2">
      <c r="A252" s="58"/>
      <c r="B252" s="58"/>
      <c r="C252" s="59"/>
      <c r="D252" s="62"/>
      <c r="E252" s="62"/>
      <c r="F252" s="63"/>
      <c r="G252" s="62"/>
      <c r="H252" s="62"/>
    </row>
    <row r="253" spans="1:8" x14ac:dyDescent="0.2">
      <c r="A253" s="58"/>
      <c r="B253" s="58"/>
      <c r="C253" s="59"/>
      <c r="D253" s="62"/>
      <c r="E253" s="62"/>
      <c r="F253" s="63"/>
      <c r="G253" s="62"/>
      <c r="H253" s="62"/>
    </row>
    <row r="254" spans="1:8" x14ac:dyDescent="0.2">
      <c r="A254" s="58"/>
      <c r="B254" s="58"/>
      <c r="C254" s="59"/>
      <c r="D254" s="62"/>
      <c r="E254" s="62"/>
      <c r="F254" s="63"/>
      <c r="G254" s="62"/>
      <c r="H254" s="62"/>
    </row>
    <row r="255" spans="1:8" x14ac:dyDescent="0.2">
      <c r="A255" s="58"/>
      <c r="B255" s="58"/>
      <c r="C255" s="59"/>
      <c r="D255" s="62"/>
      <c r="E255" s="62"/>
      <c r="F255" s="63"/>
      <c r="G255" s="62"/>
      <c r="H255" s="62"/>
    </row>
    <row r="256" spans="1:8" x14ac:dyDescent="0.2">
      <c r="A256" s="58"/>
      <c r="B256" s="58"/>
      <c r="C256" s="59"/>
      <c r="D256" s="62"/>
      <c r="E256" s="62"/>
      <c r="F256" s="63"/>
      <c r="G256" s="62"/>
      <c r="H256" s="62"/>
    </row>
    <row r="257" spans="1:8" x14ac:dyDescent="0.2">
      <c r="A257" s="58"/>
      <c r="B257" s="58"/>
      <c r="C257" s="59"/>
      <c r="D257" s="62"/>
      <c r="E257" s="62"/>
      <c r="F257" s="63"/>
      <c r="G257" s="62"/>
      <c r="H257" s="62"/>
    </row>
    <row r="258" spans="1:8" x14ac:dyDescent="0.2">
      <c r="A258" s="58"/>
      <c r="B258" s="58"/>
      <c r="C258" s="59"/>
      <c r="D258" s="62"/>
      <c r="E258" s="62"/>
      <c r="F258" s="63"/>
      <c r="G258" s="62"/>
      <c r="H258" s="62"/>
    </row>
    <row r="259" spans="1:8" x14ac:dyDescent="0.2">
      <c r="A259" s="58"/>
      <c r="B259" s="58"/>
      <c r="C259" s="59"/>
      <c r="D259" s="62"/>
      <c r="E259" s="62"/>
      <c r="F259" s="63"/>
      <c r="G259" s="62"/>
      <c r="H259" s="62"/>
    </row>
    <row r="260" spans="1:8" x14ac:dyDescent="0.2">
      <c r="A260" s="58"/>
      <c r="B260" s="58"/>
      <c r="C260" s="59"/>
      <c r="D260" s="62"/>
      <c r="E260" s="62"/>
      <c r="F260" s="63"/>
      <c r="G260" s="62"/>
      <c r="H260" s="62"/>
    </row>
    <row r="261" spans="1:8" x14ac:dyDescent="0.2">
      <c r="A261" s="58"/>
      <c r="B261" s="58"/>
      <c r="C261" s="59"/>
      <c r="D261" s="62"/>
      <c r="E261" s="62"/>
      <c r="F261" s="63"/>
      <c r="G261" s="62"/>
      <c r="H261" s="62"/>
    </row>
    <row r="262" spans="1:8" x14ac:dyDescent="0.2">
      <c r="A262" s="58"/>
      <c r="B262" s="58"/>
      <c r="C262" s="59"/>
      <c r="D262" s="62"/>
      <c r="E262" s="62"/>
      <c r="F262" s="63"/>
      <c r="G262" s="62"/>
      <c r="H262" s="62"/>
    </row>
    <row r="263" spans="1:8" x14ac:dyDescent="0.2">
      <c r="A263" s="58"/>
      <c r="B263" s="58"/>
      <c r="C263" s="59"/>
      <c r="D263" s="62"/>
      <c r="E263" s="62"/>
      <c r="F263" s="63"/>
      <c r="G263" s="62"/>
      <c r="H263" s="62"/>
    </row>
    <row r="264" spans="1:8" x14ac:dyDescent="0.2">
      <c r="A264" s="58"/>
      <c r="B264" s="58"/>
      <c r="C264" s="59"/>
      <c r="D264" s="62"/>
      <c r="E264" s="62"/>
      <c r="F264" s="63"/>
      <c r="G264" s="62"/>
      <c r="H264" s="62"/>
    </row>
    <row r="265" spans="1:8" x14ac:dyDescent="0.2">
      <c r="A265" s="58"/>
      <c r="B265" s="58"/>
      <c r="C265" s="59"/>
      <c r="D265" s="62"/>
      <c r="E265" s="62"/>
      <c r="F265" s="63"/>
      <c r="G265" s="62"/>
      <c r="H265" s="62"/>
    </row>
    <row r="266" spans="1:8" x14ac:dyDescent="0.2">
      <c r="A266" s="58"/>
      <c r="B266" s="58"/>
      <c r="C266" s="59"/>
      <c r="D266" s="62"/>
      <c r="E266" s="62"/>
      <c r="F266" s="63"/>
      <c r="G266" s="62"/>
      <c r="H266" s="62"/>
    </row>
    <row r="267" spans="1:8" x14ac:dyDescent="0.2">
      <c r="A267" s="58"/>
      <c r="B267" s="58"/>
      <c r="C267" s="59"/>
      <c r="D267" s="62"/>
      <c r="E267" s="62"/>
      <c r="F267" s="63"/>
      <c r="G267" s="62"/>
      <c r="H267" s="62"/>
    </row>
    <row r="268" spans="1:8" x14ac:dyDescent="0.2">
      <c r="A268" s="58"/>
      <c r="B268" s="58"/>
      <c r="C268" s="59"/>
      <c r="D268" s="62"/>
      <c r="E268" s="62"/>
      <c r="F268" s="63"/>
      <c r="G268" s="62"/>
      <c r="H268" s="62"/>
    </row>
    <row r="269" spans="1:8" x14ac:dyDescent="0.2">
      <c r="A269" s="58"/>
      <c r="B269" s="58"/>
      <c r="C269" s="59"/>
      <c r="D269" s="62"/>
      <c r="E269" s="62"/>
      <c r="F269" s="63"/>
      <c r="G269" s="62"/>
      <c r="H269" s="62"/>
    </row>
    <row r="270" spans="1:8" x14ac:dyDescent="0.2">
      <c r="A270" s="58"/>
      <c r="B270" s="58"/>
      <c r="C270" s="59"/>
      <c r="D270" s="62"/>
      <c r="E270" s="62"/>
      <c r="F270" s="63"/>
      <c r="G270" s="62"/>
      <c r="H270" s="62"/>
    </row>
    <row r="271" spans="1:8" x14ac:dyDescent="0.2">
      <c r="A271" s="58"/>
      <c r="B271" s="58"/>
      <c r="C271" s="59"/>
      <c r="D271" s="62"/>
      <c r="E271" s="62"/>
      <c r="F271" s="63"/>
      <c r="G271" s="62"/>
      <c r="H271" s="62"/>
    </row>
    <row r="272" spans="1:8" x14ac:dyDescent="0.2">
      <c r="A272" s="58"/>
      <c r="B272" s="58"/>
      <c r="C272" s="59"/>
      <c r="D272" s="62"/>
      <c r="E272" s="62"/>
      <c r="F272" s="63"/>
      <c r="G272" s="62"/>
      <c r="H272" s="62"/>
    </row>
    <row r="273" spans="1:8" x14ac:dyDescent="0.2">
      <c r="A273" s="58"/>
      <c r="B273" s="58"/>
      <c r="C273" s="59"/>
      <c r="D273" s="62"/>
      <c r="E273" s="62"/>
      <c r="F273" s="63"/>
      <c r="G273" s="62"/>
      <c r="H273" s="62"/>
    </row>
    <row r="274" spans="1:8" x14ac:dyDescent="0.2">
      <c r="A274" s="58"/>
      <c r="B274" s="58"/>
      <c r="C274" s="59"/>
      <c r="D274" s="62"/>
      <c r="E274" s="62"/>
      <c r="F274" s="63"/>
      <c r="G274" s="62"/>
      <c r="H274" s="62"/>
    </row>
    <row r="275" spans="1:8" x14ac:dyDescent="0.2">
      <c r="A275" s="58"/>
      <c r="B275" s="58"/>
      <c r="C275" s="59"/>
      <c r="D275" s="62"/>
      <c r="E275" s="62"/>
      <c r="F275" s="63"/>
      <c r="G275" s="62"/>
      <c r="H275" s="62"/>
    </row>
    <row r="276" spans="1:8" x14ac:dyDescent="0.2">
      <c r="A276" s="58"/>
      <c r="B276" s="58"/>
      <c r="C276" s="59"/>
      <c r="D276" s="62"/>
      <c r="E276" s="62"/>
      <c r="F276" s="63"/>
      <c r="G276" s="62"/>
      <c r="H276" s="62"/>
    </row>
    <row r="277" spans="1:8" x14ac:dyDescent="0.2">
      <c r="A277" s="58"/>
      <c r="B277" s="58"/>
      <c r="C277" s="59"/>
      <c r="D277" s="62"/>
      <c r="E277" s="62"/>
      <c r="F277" s="63"/>
      <c r="G277" s="62"/>
      <c r="H277" s="62"/>
    </row>
    <row r="278" spans="1:8" x14ac:dyDescent="0.2">
      <c r="A278" s="58"/>
      <c r="B278" s="58"/>
      <c r="C278" s="59"/>
      <c r="D278" s="62"/>
      <c r="E278" s="62"/>
      <c r="F278" s="63"/>
      <c r="G278" s="62"/>
      <c r="H278" s="62"/>
    </row>
    <row r="279" spans="1:8" x14ac:dyDescent="0.2">
      <c r="A279" s="58"/>
      <c r="B279" s="58"/>
      <c r="C279" s="59"/>
      <c r="D279" s="62"/>
      <c r="E279" s="62"/>
      <c r="F279" s="63"/>
      <c r="G279" s="62"/>
      <c r="H279" s="62"/>
    </row>
    <row r="280" spans="1:8" x14ac:dyDescent="0.2">
      <c r="A280" s="58"/>
      <c r="B280" s="58"/>
      <c r="C280" s="59"/>
      <c r="D280" s="62"/>
      <c r="E280" s="62"/>
      <c r="F280" s="63"/>
      <c r="G280" s="62"/>
      <c r="H280" s="62"/>
    </row>
    <row r="281" spans="1:8" x14ac:dyDescent="0.2">
      <c r="A281" s="58"/>
      <c r="B281" s="58"/>
      <c r="C281" s="59"/>
      <c r="D281" s="62"/>
      <c r="E281" s="62"/>
      <c r="F281" s="63"/>
      <c r="G281" s="62"/>
      <c r="H281" s="62"/>
    </row>
    <row r="282" spans="1:8" x14ac:dyDescent="0.2">
      <c r="A282" s="58"/>
      <c r="B282" s="58"/>
      <c r="C282" s="59"/>
      <c r="D282" s="62"/>
      <c r="E282" s="62"/>
      <c r="F282" s="63"/>
      <c r="G282" s="62"/>
      <c r="H282" s="62"/>
    </row>
    <row r="283" spans="1:8" x14ac:dyDescent="0.2">
      <c r="A283" s="58"/>
      <c r="B283" s="58"/>
      <c r="C283" s="59"/>
      <c r="D283" s="62"/>
      <c r="E283" s="62"/>
      <c r="F283" s="63"/>
      <c r="G283" s="62"/>
      <c r="H283" s="62"/>
    </row>
    <row r="284" spans="1:8" x14ac:dyDescent="0.2">
      <c r="A284" s="58"/>
      <c r="B284" s="58"/>
      <c r="C284" s="59"/>
      <c r="D284" s="62"/>
      <c r="E284" s="62"/>
      <c r="F284" s="63"/>
      <c r="G284" s="62"/>
      <c r="H284" s="62"/>
    </row>
    <row r="285" spans="1:8" x14ac:dyDescent="0.2">
      <c r="A285" s="58"/>
      <c r="B285" s="58"/>
      <c r="C285" s="59"/>
      <c r="D285" s="62"/>
      <c r="E285" s="62"/>
      <c r="F285" s="63"/>
      <c r="G285" s="62"/>
      <c r="H285" s="62"/>
    </row>
    <row r="286" spans="1:8" x14ac:dyDescent="0.2">
      <c r="A286" s="58"/>
      <c r="B286" s="58"/>
      <c r="C286" s="59"/>
      <c r="D286" s="62"/>
      <c r="E286" s="62"/>
      <c r="F286" s="63"/>
      <c r="G286" s="62"/>
      <c r="H286" s="62"/>
    </row>
    <row r="287" spans="1:8" x14ac:dyDescent="0.2">
      <c r="A287" s="58"/>
      <c r="B287" s="58"/>
      <c r="C287" s="59"/>
      <c r="D287" s="62"/>
      <c r="E287" s="62"/>
      <c r="F287" s="63"/>
      <c r="G287" s="62"/>
      <c r="H287" s="62"/>
    </row>
    <row r="288" spans="1:8" x14ac:dyDescent="0.2">
      <c r="A288" s="58"/>
      <c r="B288" s="58"/>
      <c r="C288" s="59"/>
      <c r="D288" s="62"/>
      <c r="E288" s="62"/>
      <c r="F288" s="63"/>
      <c r="G288" s="62"/>
      <c r="H288" s="62"/>
    </row>
    <row r="289" spans="1:8" x14ac:dyDescent="0.2">
      <c r="A289" s="58"/>
      <c r="B289" s="58"/>
      <c r="C289" s="59"/>
      <c r="D289" s="62"/>
      <c r="E289" s="62"/>
      <c r="F289" s="63"/>
      <c r="G289" s="62"/>
      <c r="H289" s="62"/>
    </row>
    <row r="290" spans="1:8" x14ac:dyDescent="0.2">
      <c r="A290" s="58"/>
      <c r="B290" s="58"/>
      <c r="C290" s="59"/>
      <c r="D290" s="62"/>
      <c r="E290" s="62"/>
      <c r="F290" s="63"/>
      <c r="G290" s="62"/>
      <c r="H290" s="62"/>
    </row>
    <row r="291" spans="1:8" x14ac:dyDescent="0.2">
      <c r="A291" s="58"/>
      <c r="B291" s="58"/>
      <c r="C291" s="59"/>
      <c r="D291" s="62"/>
      <c r="E291" s="62"/>
      <c r="F291" s="63"/>
      <c r="G291" s="62"/>
      <c r="H291" s="62"/>
    </row>
    <row r="292" spans="1:8" x14ac:dyDescent="0.2">
      <c r="A292" s="58"/>
      <c r="B292" s="58"/>
      <c r="C292" s="59"/>
      <c r="D292" s="62"/>
      <c r="E292" s="62"/>
      <c r="F292" s="63"/>
      <c r="G292" s="62"/>
      <c r="H292" s="62"/>
    </row>
    <row r="293" spans="1:8" x14ac:dyDescent="0.2">
      <c r="A293" s="58"/>
      <c r="B293" s="58"/>
      <c r="C293" s="59"/>
      <c r="D293" s="62"/>
      <c r="E293" s="62"/>
      <c r="F293" s="63"/>
      <c r="G293" s="62"/>
      <c r="H293" s="62"/>
    </row>
    <row r="294" spans="1:8" x14ac:dyDescent="0.2">
      <c r="A294" s="58"/>
      <c r="B294" s="58"/>
      <c r="C294" s="59"/>
      <c r="D294" s="62"/>
      <c r="E294" s="62"/>
      <c r="F294" s="63"/>
      <c r="G294" s="62"/>
      <c r="H294" s="62"/>
    </row>
    <row r="295" spans="1:8" x14ac:dyDescent="0.2">
      <c r="A295" s="58"/>
      <c r="B295" s="58"/>
      <c r="C295" s="59"/>
      <c r="D295" s="62"/>
      <c r="E295" s="62"/>
      <c r="F295" s="63"/>
      <c r="G295" s="62"/>
      <c r="H295" s="62"/>
    </row>
    <row r="296" spans="1:8" x14ac:dyDescent="0.2">
      <c r="A296" s="58"/>
      <c r="B296" s="58"/>
      <c r="C296" s="59"/>
      <c r="D296" s="62"/>
      <c r="E296" s="62"/>
      <c r="F296" s="63"/>
      <c r="G296" s="62"/>
      <c r="H296" s="62"/>
    </row>
    <row r="297" spans="1:8" x14ac:dyDescent="0.2">
      <c r="A297" s="58"/>
      <c r="B297" s="58"/>
      <c r="C297" s="59"/>
      <c r="D297" s="62"/>
      <c r="E297" s="62"/>
      <c r="F297" s="63"/>
      <c r="G297" s="62"/>
      <c r="H297" s="62"/>
    </row>
    <row r="298" spans="1:8" x14ac:dyDescent="0.2">
      <c r="A298" s="58"/>
      <c r="B298" s="58"/>
      <c r="C298" s="59"/>
      <c r="D298" s="62"/>
      <c r="E298" s="62"/>
      <c r="F298" s="63"/>
      <c r="G298" s="62"/>
      <c r="H298" s="62"/>
    </row>
    <row r="299" spans="1:8" x14ac:dyDescent="0.2">
      <c r="A299" s="58"/>
      <c r="B299" s="58"/>
      <c r="C299" s="59"/>
      <c r="D299" s="62"/>
      <c r="E299" s="62"/>
      <c r="F299" s="63"/>
      <c r="G299" s="62"/>
      <c r="H299" s="62"/>
    </row>
    <row r="300" spans="1:8" x14ac:dyDescent="0.2">
      <c r="A300" s="58"/>
      <c r="B300" s="58"/>
      <c r="C300" s="59"/>
      <c r="D300" s="62"/>
      <c r="E300" s="62"/>
      <c r="F300" s="63"/>
      <c r="G300" s="62"/>
      <c r="H300" s="62"/>
    </row>
    <row r="301" spans="1:8" x14ac:dyDescent="0.2">
      <c r="A301" s="58"/>
      <c r="B301" s="58"/>
      <c r="C301" s="59"/>
      <c r="D301" s="62"/>
      <c r="E301" s="62"/>
      <c r="F301" s="63"/>
      <c r="G301" s="62"/>
      <c r="H301" s="62"/>
    </row>
    <row r="302" spans="1:8" x14ac:dyDescent="0.2">
      <c r="A302" s="58"/>
      <c r="B302" s="58"/>
      <c r="C302" s="59"/>
      <c r="D302" s="62"/>
      <c r="E302" s="62"/>
      <c r="F302" s="63"/>
      <c r="G302" s="62"/>
      <c r="H302" s="62"/>
    </row>
    <row r="303" spans="1:8" x14ac:dyDescent="0.2">
      <c r="A303" s="58"/>
      <c r="B303" s="58"/>
      <c r="C303" s="59"/>
      <c r="D303" s="62"/>
      <c r="E303" s="62"/>
      <c r="F303" s="63"/>
      <c r="G303" s="62"/>
      <c r="H303" s="62"/>
    </row>
    <row r="304" spans="1:8" x14ac:dyDescent="0.2">
      <c r="A304" s="58"/>
      <c r="B304" s="58"/>
      <c r="C304" s="59"/>
      <c r="D304" s="62"/>
      <c r="E304" s="62"/>
      <c r="F304" s="63"/>
      <c r="G304" s="62"/>
      <c r="H304" s="62"/>
    </row>
    <row r="305" spans="1:8" x14ac:dyDescent="0.2">
      <c r="A305" s="58"/>
      <c r="B305" s="58"/>
      <c r="C305" s="59"/>
      <c r="D305" s="62"/>
      <c r="E305" s="62"/>
      <c r="F305" s="63"/>
      <c r="G305" s="62"/>
      <c r="H305" s="62"/>
    </row>
    <row r="306" spans="1:8" x14ac:dyDescent="0.2">
      <c r="A306" s="58"/>
      <c r="B306" s="58"/>
      <c r="C306" s="59"/>
      <c r="D306" s="62"/>
      <c r="E306" s="62"/>
      <c r="F306" s="63"/>
      <c r="G306" s="62"/>
      <c r="H306" s="62"/>
    </row>
    <row r="307" spans="1:8" x14ac:dyDescent="0.2">
      <c r="A307" s="58"/>
      <c r="B307" s="58"/>
      <c r="C307" s="59"/>
      <c r="D307" s="62"/>
      <c r="E307" s="62"/>
      <c r="F307" s="63"/>
      <c r="G307" s="62"/>
      <c r="H307" s="62"/>
    </row>
    <row r="308" spans="1:8" x14ac:dyDescent="0.2">
      <c r="A308" s="58"/>
      <c r="B308" s="58"/>
      <c r="C308" s="59"/>
      <c r="D308" s="62"/>
      <c r="E308" s="62"/>
      <c r="F308" s="63"/>
      <c r="G308" s="62"/>
      <c r="H308" s="62"/>
    </row>
    <row r="309" spans="1:8" x14ac:dyDescent="0.2">
      <c r="A309" s="58"/>
      <c r="B309" s="58"/>
      <c r="C309" s="59"/>
      <c r="D309" s="62"/>
      <c r="E309" s="62"/>
      <c r="F309" s="63"/>
      <c r="G309" s="62"/>
      <c r="H309" s="62"/>
    </row>
    <row r="310" spans="1:8" x14ac:dyDescent="0.2">
      <c r="A310" s="58"/>
      <c r="B310" s="58"/>
      <c r="C310" s="59"/>
      <c r="D310" s="62"/>
      <c r="E310" s="62"/>
      <c r="F310" s="63"/>
      <c r="G310" s="62"/>
      <c r="H310" s="62"/>
    </row>
    <row r="311" spans="1:8" x14ac:dyDescent="0.2">
      <c r="A311" s="58"/>
      <c r="B311" s="58"/>
      <c r="C311" s="59"/>
      <c r="D311" s="62"/>
      <c r="E311" s="62"/>
      <c r="F311" s="63"/>
      <c r="G311" s="62"/>
      <c r="H311" s="62"/>
    </row>
    <row r="312" spans="1:8" x14ac:dyDescent="0.2">
      <c r="A312" s="58"/>
      <c r="B312" s="58"/>
      <c r="C312" s="59"/>
      <c r="D312" s="62"/>
      <c r="E312" s="62"/>
      <c r="F312" s="63"/>
      <c r="G312" s="62"/>
      <c r="H312" s="62"/>
    </row>
    <row r="313" spans="1:8" x14ac:dyDescent="0.2">
      <c r="A313" s="58"/>
      <c r="B313" s="58"/>
      <c r="C313" s="59"/>
      <c r="D313" s="62"/>
      <c r="E313" s="62"/>
      <c r="F313" s="63"/>
      <c r="G313" s="62"/>
      <c r="H313" s="62"/>
    </row>
    <row r="314" spans="1:8" x14ac:dyDescent="0.2">
      <c r="A314" s="58"/>
      <c r="B314" s="58"/>
      <c r="C314" s="59"/>
      <c r="D314" s="62"/>
      <c r="E314" s="62"/>
      <c r="F314" s="63"/>
      <c r="G314" s="62"/>
      <c r="H314" s="62"/>
    </row>
    <row r="315" spans="1:8" x14ac:dyDescent="0.2">
      <c r="A315" s="58"/>
      <c r="B315" s="58"/>
      <c r="C315" s="59"/>
      <c r="D315" s="62"/>
      <c r="E315" s="62"/>
      <c r="F315" s="63"/>
      <c r="G315" s="62"/>
      <c r="H315" s="62"/>
    </row>
    <row r="316" spans="1:8" x14ac:dyDescent="0.2">
      <c r="A316" s="58"/>
      <c r="B316" s="58"/>
      <c r="C316" s="59"/>
      <c r="D316" s="62"/>
      <c r="E316" s="62"/>
      <c r="F316" s="63"/>
      <c r="G316" s="62"/>
      <c r="H316" s="62"/>
    </row>
    <row r="317" spans="1:8" x14ac:dyDescent="0.2">
      <c r="A317" s="58"/>
      <c r="B317" s="58"/>
      <c r="C317" s="59"/>
      <c r="D317" s="62"/>
      <c r="E317" s="62"/>
      <c r="F317" s="63"/>
      <c r="G317" s="62"/>
      <c r="H317" s="62"/>
    </row>
    <row r="318" spans="1:8" x14ac:dyDescent="0.2">
      <c r="A318" s="58"/>
      <c r="B318" s="58"/>
      <c r="C318" s="59"/>
      <c r="D318" s="62"/>
      <c r="E318" s="62"/>
      <c r="F318" s="63"/>
      <c r="G318" s="62"/>
      <c r="H318" s="62"/>
    </row>
    <row r="319" spans="1:8" x14ac:dyDescent="0.2">
      <c r="A319" s="58"/>
      <c r="B319" s="58"/>
      <c r="C319" s="59"/>
      <c r="D319" s="62"/>
      <c r="E319" s="62"/>
      <c r="F319" s="63"/>
      <c r="G319" s="62"/>
      <c r="H319" s="62"/>
    </row>
    <row r="320" spans="1:8" x14ac:dyDescent="0.2">
      <c r="A320" s="58"/>
      <c r="B320" s="58"/>
      <c r="C320" s="59"/>
      <c r="D320" s="62"/>
      <c r="E320" s="62"/>
      <c r="F320" s="63"/>
      <c r="G320" s="62"/>
      <c r="H320" s="62"/>
    </row>
    <row r="321" spans="1:8" x14ac:dyDescent="0.2">
      <c r="A321" s="58"/>
      <c r="B321" s="58"/>
      <c r="C321" s="59"/>
      <c r="D321" s="62"/>
      <c r="E321" s="62"/>
      <c r="F321" s="63"/>
      <c r="G321" s="62"/>
      <c r="H321" s="62"/>
    </row>
    <row r="322" spans="1:8" x14ac:dyDescent="0.2">
      <c r="A322" s="58"/>
      <c r="B322" s="58"/>
      <c r="C322" s="59"/>
      <c r="D322" s="62"/>
      <c r="E322" s="62"/>
      <c r="F322" s="63"/>
      <c r="G322" s="62"/>
      <c r="H322" s="62"/>
    </row>
    <row r="323" spans="1:8" x14ac:dyDescent="0.2">
      <c r="A323" s="58"/>
      <c r="B323" s="58"/>
      <c r="C323" s="59"/>
      <c r="D323" s="62"/>
      <c r="E323" s="62"/>
      <c r="F323" s="63"/>
      <c r="G323" s="62"/>
      <c r="H323" s="62"/>
    </row>
    <row r="324" spans="1:8" x14ac:dyDescent="0.2">
      <c r="A324" s="58"/>
      <c r="B324" s="58"/>
      <c r="C324" s="59"/>
      <c r="D324" s="62"/>
      <c r="E324" s="62"/>
      <c r="F324" s="63"/>
      <c r="G324" s="62"/>
      <c r="H324" s="62"/>
    </row>
    <row r="325" spans="1:8" x14ac:dyDescent="0.2">
      <c r="A325" s="58"/>
      <c r="B325" s="58"/>
      <c r="C325" s="59"/>
      <c r="D325" s="62"/>
      <c r="E325" s="62"/>
      <c r="F325" s="63"/>
      <c r="G325" s="62"/>
      <c r="H325" s="62"/>
    </row>
    <row r="326" spans="1:8" x14ac:dyDescent="0.2">
      <c r="A326" s="58"/>
      <c r="B326" s="58"/>
      <c r="C326" s="59"/>
      <c r="D326" s="62"/>
      <c r="E326" s="62"/>
      <c r="F326" s="63"/>
      <c r="G326" s="62"/>
      <c r="H326" s="62"/>
    </row>
    <row r="327" spans="1:8" x14ac:dyDescent="0.2">
      <c r="A327" s="58"/>
      <c r="B327" s="58"/>
      <c r="C327" s="59"/>
      <c r="D327" s="62"/>
      <c r="E327" s="62"/>
      <c r="F327" s="63"/>
      <c r="G327" s="62"/>
      <c r="H327" s="62"/>
    </row>
    <row r="328" spans="1:8" x14ac:dyDescent="0.2">
      <c r="A328" s="58"/>
      <c r="B328" s="58"/>
      <c r="C328" s="59"/>
      <c r="D328" s="62"/>
      <c r="E328" s="62"/>
      <c r="F328" s="63"/>
      <c r="G328" s="62"/>
      <c r="H328" s="62"/>
    </row>
    <row r="329" spans="1:8" x14ac:dyDescent="0.2">
      <c r="A329" s="58"/>
      <c r="B329" s="58"/>
      <c r="C329" s="59"/>
      <c r="D329" s="62"/>
      <c r="E329" s="62"/>
      <c r="F329" s="63"/>
      <c r="G329" s="62"/>
      <c r="H329" s="62"/>
    </row>
    <row r="330" spans="1:8" x14ac:dyDescent="0.2">
      <c r="A330" s="58"/>
      <c r="B330" s="58"/>
      <c r="C330" s="59"/>
      <c r="D330" s="62"/>
      <c r="E330" s="62"/>
      <c r="F330" s="63"/>
      <c r="G330" s="62"/>
      <c r="H330" s="62"/>
    </row>
    <row r="331" spans="1:8" x14ac:dyDescent="0.2">
      <c r="A331" s="58"/>
      <c r="B331" s="58"/>
      <c r="C331" s="59"/>
      <c r="D331" s="62"/>
      <c r="E331" s="62"/>
      <c r="F331" s="63"/>
      <c r="G331" s="62"/>
      <c r="H331" s="62"/>
    </row>
    <row r="332" spans="1:8" x14ac:dyDescent="0.2">
      <c r="A332" s="58"/>
      <c r="B332" s="58"/>
      <c r="C332" s="59"/>
      <c r="D332" s="62"/>
      <c r="E332" s="62"/>
      <c r="F332" s="63"/>
      <c r="G332" s="62"/>
      <c r="H332" s="62"/>
    </row>
    <row r="333" spans="1:8" x14ac:dyDescent="0.2">
      <c r="A333" s="58"/>
      <c r="B333" s="58"/>
      <c r="C333" s="59"/>
      <c r="D333" s="62"/>
      <c r="E333" s="62"/>
      <c r="F333" s="63"/>
      <c r="G333" s="62"/>
      <c r="H333" s="62"/>
    </row>
    <row r="334" spans="1:8" x14ac:dyDescent="0.2">
      <c r="A334" s="58"/>
      <c r="B334" s="58"/>
      <c r="C334" s="59"/>
      <c r="D334" s="62"/>
      <c r="E334" s="62"/>
      <c r="F334" s="63"/>
      <c r="G334" s="62"/>
      <c r="H334" s="62"/>
    </row>
    <row r="335" spans="1:8" x14ac:dyDescent="0.2">
      <c r="A335" s="58"/>
      <c r="B335" s="58"/>
      <c r="C335" s="59"/>
      <c r="D335" s="62"/>
      <c r="E335" s="62"/>
      <c r="F335" s="63"/>
      <c r="G335" s="62"/>
      <c r="H335" s="62"/>
    </row>
    <row r="336" spans="1:8" x14ac:dyDescent="0.2">
      <c r="A336" s="58"/>
      <c r="B336" s="58"/>
      <c r="C336" s="59"/>
      <c r="D336" s="62"/>
      <c r="E336" s="62"/>
      <c r="F336" s="63"/>
      <c r="G336" s="62"/>
      <c r="H336" s="62"/>
    </row>
    <row r="337" spans="1:8" x14ac:dyDescent="0.2">
      <c r="A337" s="58"/>
      <c r="B337" s="58"/>
      <c r="C337" s="59"/>
      <c r="D337" s="62"/>
      <c r="E337" s="62"/>
      <c r="F337" s="63"/>
      <c r="G337" s="62"/>
      <c r="H337" s="62"/>
    </row>
    <row r="338" spans="1:8" x14ac:dyDescent="0.2">
      <c r="A338" s="58"/>
      <c r="B338" s="58"/>
      <c r="C338" s="59"/>
      <c r="D338" s="62"/>
      <c r="E338" s="62"/>
      <c r="F338" s="63"/>
      <c r="G338" s="62"/>
      <c r="H338" s="62"/>
    </row>
    <row r="339" spans="1:8" x14ac:dyDescent="0.2">
      <c r="A339" s="58"/>
      <c r="B339" s="58"/>
      <c r="C339" s="59"/>
      <c r="D339" s="62"/>
      <c r="E339" s="62"/>
      <c r="F339" s="63"/>
      <c r="G339" s="62"/>
      <c r="H339" s="62"/>
    </row>
    <row r="340" spans="1:8" x14ac:dyDescent="0.2">
      <c r="A340" s="58"/>
      <c r="B340" s="58"/>
      <c r="C340" s="59"/>
      <c r="D340" s="62"/>
      <c r="E340" s="62"/>
      <c r="F340" s="63"/>
      <c r="G340" s="62"/>
      <c r="H340" s="62"/>
    </row>
    <row r="341" spans="1:8" x14ac:dyDescent="0.2">
      <c r="A341" s="58"/>
      <c r="B341" s="58"/>
      <c r="C341" s="59"/>
      <c r="D341" s="62"/>
      <c r="E341" s="62"/>
      <c r="F341" s="63"/>
      <c r="G341" s="62"/>
      <c r="H341" s="62"/>
    </row>
    <row r="342" spans="1:8" x14ac:dyDescent="0.2">
      <c r="A342" s="58"/>
      <c r="B342" s="58"/>
      <c r="C342" s="59"/>
      <c r="D342" s="62"/>
      <c r="E342" s="62"/>
      <c r="F342" s="63"/>
      <c r="G342" s="62"/>
      <c r="H342" s="62"/>
    </row>
    <row r="343" spans="1:8" x14ac:dyDescent="0.2">
      <c r="A343" s="58"/>
      <c r="B343" s="58"/>
      <c r="C343" s="59"/>
      <c r="D343" s="62"/>
      <c r="E343" s="62"/>
      <c r="F343" s="63"/>
      <c r="G343" s="62"/>
      <c r="H343" s="62"/>
    </row>
    <row r="344" spans="1:8" x14ac:dyDescent="0.2">
      <c r="A344" s="58"/>
      <c r="B344" s="58"/>
      <c r="C344" s="59"/>
      <c r="D344" s="62"/>
      <c r="E344" s="62"/>
      <c r="F344" s="63"/>
      <c r="G344" s="62"/>
      <c r="H344" s="62"/>
    </row>
    <row r="345" spans="1:8" x14ac:dyDescent="0.2">
      <c r="A345" s="58"/>
      <c r="B345" s="58"/>
      <c r="C345" s="59"/>
      <c r="D345" s="62"/>
      <c r="E345" s="62"/>
      <c r="F345" s="63"/>
      <c r="G345" s="62"/>
      <c r="H345" s="62"/>
    </row>
    <row r="346" spans="1:8" x14ac:dyDescent="0.2">
      <c r="A346" s="58"/>
      <c r="B346" s="58"/>
      <c r="C346" s="59"/>
      <c r="D346" s="62"/>
      <c r="E346" s="62"/>
      <c r="F346" s="63"/>
      <c r="G346" s="62"/>
      <c r="H346" s="62"/>
    </row>
    <row r="347" spans="1:8" x14ac:dyDescent="0.2">
      <c r="A347" s="58"/>
      <c r="B347" s="58"/>
      <c r="C347" s="59"/>
      <c r="D347" s="62"/>
      <c r="E347" s="62"/>
      <c r="F347" s="63"/>
      <c r="G347" s="62"/>
      <c r="H347" s="62"/>
    </row>
    <row r="348" spans="1:8" x14ac:dyDescent="0.2">
      <c r="A348" s="58"/>
      <c r="B348" s="58"/>
      <c r="C348" s="59"/>
      <c r="D348" s="62"/>
      <c r="E348" s="62"/>
      <c r="F348" s="63"/>
      <c r="G348" s="62"/>
      <c r="H348" s="62"/>
    </row>
    <row r="349" spans="1:8" x14ac:dyDescent="0.2">
      <c r="A349" s="58"/>
      <c r="B349" s="58"/>
      <c r="C349" s="59"/>
      <c r="D349" s="62"/>
      <c r="E349" s="62"/>
      <c r="F349" s="63"/>
      <c r="G349" s="62"/>
      <c r="H349" s="62"/>
    </row>
    <row r="350" spans="1:8" x14ac:dyDescent="0.2">
      <c r="A350" s="58"/>
      <c r="B350" s="58"/>
      <c r="C350" s="59"/>
      <c r="D350" s="62"/>
      <c r="E350" s="62"/>
      <c r="F350" s="63"/>
      <c r="G350" s="62"/>
      <c r="H350" s="62"/>
    </row>
    <row r="351" spans="1:8" x14ac:dyDescent="0.2">
      <c r="A351" s="58"/>
      <c r="B351" s="58"/>
      <c r="C351" s="59"/>
      <c r="D351" s="62"/>
      <c r="E351" s="62"/>
      <c r="F351" s="63"/>
      <c r="G351" s="62"/>
      <c r="H351" s="62"/>
    </row>
    <row r="352" spans="1:8" x14ac:dyDescent="0.2">
      <c r="A352" s="58"/>
      <c r="B352" s="58"/>
      <c r="C352" s="59"/>
      <c r="D352" s="62"/>
      <c r="E352" s="62"/>
      <c r="F352" s="63"/>
      <c r="G352" s="62"/>
      <c r="H352" s="62"/>
    </row>
    <row r="353" spans="1:8" x14ac:dyDescent="0.2">
      <c r="A353" s="58"/>
      <c r="B353" s="58"/>
      <c r="C353" s="59"/>
      <c r="D353" s="62"/>
      <c r="E353" s="62"/>
      <c r="F353" s="63"/>
      <c r="G353" s="62"/>
      <c r="H353" s="62"/>
    </row>
    <row r="354" spans="1:8" x14ac:dyDescent="0.2">
      <c r="A354" s="58"/>
      <c r="B354" s="58"/>
      <c r="C354" s="59"/>
      <c r="D354" s="62"/>
      <c r="E354" s="62"/>
      <c r="F354" s="63"/>
      <c r="G354" s="62"/>
      <c r="H354" s="62"/>
    </row>
    <row r="355" spans="1:8" x14ac:dyDescent="0.2">
      <c r="A355" s="58"/>
      <c r="B355" s="58"/>
      <c r="C355" s="59"/>
      <c r="D355" s="62"/>
      <c r="E355" s="62"/>
      <c r="F355" s="63"/>
      <c r="G355" s="62"/>
      <c r="H355" s="62"/>
    </row>
    <row r="356" spans="1:8" x14ac:dyDescent="0.2">
      <c r="A356" s="58"/>
      <c r="B356" s="58"/>
      <c r="C356" s="59"/>
      <c r="D356" s="62"/>
      <c r="E356" s="62"/>
      <c r="F356" s="63"/>
      <c r="G356" s="62"/>
      <c r="H356" s="62"/>
    </row>
    <row r="357" spans="1:8" x14ac:dyDescent="0.2">
      <c r="A357" s="58"/>
      <c r="B357" s="58"/>
      <c r="C357" s="59"/>
      <c r="D357" s="62"/>
      <c r="E357" s="62"/>
      <c r="F357" s="63"/>
      <c r="G357" s="62"/>
      <c r="H357" s="62"/>
    </row>
    <row r="358" spans="1:8" x14ac:dyDescent="0.2">
      <c r="A358" s="58"/>
      <c r="B358" s="58"/>
      <c r="C358" s="59"/>
      <c r="D358" s="62"/>
      <c r="E358" s="62"/>
      <c r="F358" s="63"/>
      <c r="G358" s="62"/>
      <c r="H358" s="62"/>
    </row>
    <row r="359" spans="1:8" x14ac:dyDescent="0.2">
      <c r="A359" s="58"/>
      <c r="B359" s="58"/>
      <c r="C359" s="59"/>
      <c r="D359" s="62"/>
      <c r="E359" s="62"/>
      <c r="F359" s="63"/>
      <c r="G359" s="62"/>
      <c r="H359" s="62"/>
    </row>
    <row r="360" spans="1:8" x14ac:dyDescent="0.2">
      <c r="A360" s="58"/>
      <c r="B360" s="58"/>
      <c r="C360" s="59"/>
      <c r="D360" s="62"/>
      <c r="E360" s="62"/>
      <c r="F360" s="63"/>
      <c r="G360" s="62"/>
      <c r="H360" s="62"/>
    </row>
    <row r="361" spans="1:8" x14ac:dyDescent="0.2">
      <c r="A361" s="58"/>
      <c r="B361" s="58"/>
      <c r="C361" s="59"/>
      <c r="D361" s="62"/>
      <c r="E361" s="62"/>
      <c r="F361" s="63"/>
      <c r="G361" s="62"/>
      <c r="H361" s="62"/>
    </row>
    <row r="362" spans="1:8" x14ac:dyDescent="0.2">
      <c r="A362" s="58"/>
      <c r="B362" s="58"/>
      <c r="C362" s="59"/>
      <c r="D362" s="62"/>
      <c r="E362" s="62"/>
      <c r="F362" s="63"/>
      <c r="G362" s="62"/>
      <c r="H362" s="62"/>
    </row>
    <row r="363" spans="1:8" x14ac:dyDescent="0.2">
      <c r="A363" s="58"/>
      <c r="B363" s="58"/>
      <c r="C363" s="59"/>
      <c r="D363" s="62"/>
      <c r="E363" s="62"/>
      <c r="F363" s="63"/>
      <c r="G363" s="62"/>
      <c r="H363" s="62"/>
    </row>
    <row r="364" spans="1:8" x14ac:dyDescent="0.2">
      <c r="A364" s="58"/>
      <c r="B364" s="58"/>
      <c r="C364" s="59"/>
      <c r="D364" s="62"/>
      <c r="E364" s="62"/>
      <c r="F364" s="63"/>
      <c r="G364" s="62"/>
      <c r="H364" s="62"/>
    </row>
    <row r="365" spans="1:8" x14ac:dyDescent="0.2">
      <c r="A365" s="58"/>
      <c r="B365" s="58"/>
      <c r="C365" s="59"/>
      <c r="D365" s="62"/>
      <c r="E365" s="62"/>
      <c r="F365" s="63"/>
      <c r="G365" s="62"/>
      <c r="H365" s="62"/>
    </row>
    <row r="366" spans="1:8" x14ac:dyDescent="0.2">
      <c r="A366" s="58"/>
      <c r="B366" s="58"/>
      <c r="C366" s="59"/>
      <c r="D366" s="62"/>
      <c r="E366" s="62"/>
      <c r="F366" s="63"/>
      <c r="G366" s="62"/>
      <c r="H366" s="62"/>
    </row>
    <row r="367" spans="1:8" x14ac:dyDescent="0.2">
      <c r="A367" s="58"/>
      <c r="B367" s="58"/>
      <c r="C367" s="59"/>
      <c r="D367" s="62"/>
      <c r="E367" s="62"/>
      <c r="F367" s="63"/>
      <c r="G367" s="62"/>
      <c r="H367" s="62"/>
    </row>
    <row r="368" spans="1:8" x14ac:dyDescent="0.2">
      <c r="A368" s="58"/>
      <c r="B368" s="58"/>
      <c r="C368" s="59"/>
      <c r="D368" s="62"/>
      <c r="E368" s="62"/>
      <c r="F368" s="63"/>
      <c r="G368" s="62"/>
      <c r="H368" s="62"/>
    </row>
    <row r="369" spans="1:8" x14ac:dyDescent="0.2">
      <c r="A369" s="58"/>
      <c r="B369" s="58"/>
      <c r="C369" s="59"/>
      <c r="D369" s="62"/>
      <c r="E369" s="62"/>
      <c r="F369" s="63"/>
      <c r="G369" s="62"/>
      <c r="H369" s="62"/>
    </row>
    <row r="370" spans="1:8" x14ac:dyDescent="0.2">
      <c r="A370" s="58"/>
      <c r="B370" s="58"/>
      <c r="C370" s="59"/>
      <c r="D370" s="62"/>
      <c r="E370" s="62"/>
      <c r="F370" s="63"/>
      <c r="G370" s="62"/>
      <c r="H370" s="62"/>
    </row>
    <row r="371" spans="1:8" x14ac:dyDescent="0.2">
      <c r="A371" s="58"/>
      <c r="B371" s="58"/>
      <c r="C371" s="59"/>
      <c r="D371" s="62"/>
      <c r="E371" s="62"/>
      <c r="F371" s="63"/>
      <c r="G371" s="62"/>
      <c r="H371" s="62"/>
    </row>
    <row r="372" spans="1:8" x14ac:dyDescent="0.2">
      <c r="A372" s="58"/>
      <c r="B372" s="58"/>
      <c r="C372" s="59"/>
      <c r="D372" s="62"/>
      <c r="E372" s="62"/>
      <c r="F372" s="63"/>
      <c r="G372" s="62"/>
      <c r="H372" s="62"/>
    </row>
    <row r="373" spans="1:8" x14ac:dyDescent="0.2">
      <c r="A373" s="58"/>
      <c r="B373" s="58"/>
      <c r="C373" s="59"/>
      <c r="D373" s="62"/>
      <c r="E373" s="62"/>
      <c r="F373" s="63"/>
      <c r="G373" s="62"/>
      <c r="H373" s="62"/>
    </row>
    <row r="374" spans="1:8" x14ac:dyDescent="0.2">
      <c r="A374" s="58"/>
      <c r="B374" s="58"/>
      <c r="C374" s="59"/>
      <c r="D374" s="62"/>
      <c r="E374" s="62"/>
      <c r="F374" s="63"/>
      <c r="G374" s="62"/>
      <c r="H374" s="62"/>
    </row>
    <row r="375" spans="1:8" x14ac:dyDescent="0.2">
      <c r="A375" s="58"/>
      <c r="B375" s="58"/>
      <c r="C375" s="59"/>
      <c r="D375" s="62"/>
      <c r="E375" s="62"/>
      <c r="F375" s="63"/>
      <c r="G375" s="62"/>
      <c r="H375" s="62"/>
    </row>
    <row r="376" spans="1:8" x14ac:dyDescent="0.2">
      <c r="A376" s="58"/>
      <c r="B376" s="58"/>
      <c r="C376" s="59"/>
      <c r="D376" s="62"/>
      <c r="E376" s="62"/>
      <c r="F376" s="63"/>
      <c r="G376" s="62"/>
      <c r="H376" s="62"/>
    </row>
    <row r="377" spans="1:8" x14ac:dyDescent="0.2">
      <c r="A377" s="58"/>
      <c r="B377" s="58"/>
      <c r="C377" s="59"/>
      <c r="D377" s="62"/>
      <c r="E377" s="62"/>
      <c r="F377" s="63"/>
      <c r="G377" s="62"/>
      <c r="H377" s="62"/>
    </row>
    <row r="378" spans="1:8" x14ac:dyDescent="0.2">
      <c r="A378" s="58"/>
      <c r="B378" s="58"/>
      <c r="C378" s="59"/>
      <c r="D378" s="62"/>
      <c r="E378" s="62"/>
      <c r="F378" s="63"/>
      <c r="G378" s="62"/>
      <c r="H378" s="62"/>
    </row>
    <row r="379" spans="1:8" x14ac:dyDescent="0.2">
      <c r="A379" s="58"/>
      <c r="B379" s="58"/>
      <c r="C379" s="59"/>
      <c r="D379" s="62"/>
      <c r="E379" s="62"/>
      <c r="F379" s="63"/>
      <c r="G379" s="62"/>
      <c r="H379" s="62"/>
    </row>
    <row r="380" spans="1:8" x14ac:dyDescent="0.2">
      <c r="A380" s="58"/>
      <c r="B380" s="58"/>
      <c r="C380" s="59"/>
      <c r="D380" s="62"/>
      <c r="E380" s="62"/>
      <c r="F380" s="63"/>
      <c r="G380" s="62"/>
      <c r="H380" s="62"/>
    </row>
    <row r="381" spans="1:8" x14ac:dyDescent="0.2">
      <c r="A381" s="58"/>
      <c r="B381" s="58"/>
      <c r="C381" s="59"/>
      <c r="D381" s="62"/>
      <c r="E381" s="62"/>
      <c r="F381" s="63"/>
      <c r="G381" s="62"/>
      <c r="H381" s="62"/>
    </row>
    <row r="382" spans="1:8" x14ac:dyDescent="0.2">
      <c r="A382" s="58"/>
      <c r="B382" s="58"/>
      <c r="C382" s="59"/>
      <c r="D382" s="62"/>
      <c r="E382" s="62"/>
      <c r="F382" s="63"/>
      <c r="G382" s="62"/>
      <c r="H382" s="62"/>
    </row>
    <row r="383" spans="1:8" x14ac:dyDescent="0.2">
      <c r="A383" s="58"/>
      <c r="B383" s="58"/>
      <c r="C383" s="59"/>
      <c r="D383" s="62"/>
      <c r="E383" s="62"/>
      <c r="F383" s="63"/>
      <c r="G383" s="62"/>
      <c r="H383" s="62"/>
    </row>
    <row r="384" spans="1:8" x14ac:dyDescent="0.2">
      <c r="A384" s="58"/>
      <c r="B384" s="58"/>
      <c r="C384" s="59"/>
      <c r="D384" s="62"/>
      <c r="E384" s="62"/>
      <c r="F384" s="63"/>
      <c r="G384" s="62"/>
      <c r="H384" s="62"/>
    </row>
    <row r="385" spans="1:8" x14ac:dyDescent="0.2">
      <c r="A385" s="58"/>
      <c r="B385" s="58"/>
      <c r="C385" s="59"/>
      <c r="D385" s="62"/>
      <c r="E385" s="62"/>
      <c r="F385" s="63"/>
      <c r="G385" s="62"/>
      <c r="H385" s="62"/>
    </row>
    <row r="386" spans="1:8" x14ac:dyDescent="0.2">
      <c r="A386" s="58"/>
      <c r="B386" s="58"/>
      <c r="C386" s="59"/>
      <c r="D386" s="62"/>
      <c r="E386" s="62"/>
      <c r="F386" s="63"/>
      <c r="G386" s="62"/>
      <c r="H386" s="62"/>
    </row>
    <row r="387" spans="1:8" x14ac:dyDescent="0.2">
      <c r="A387" s="58"/>
      <c r="B387" s="58"/>
      <c r="C387" s="59"/>
      <c r="D387" s="62"/>
      <c r="E387" s="62"/>
      <c r="F387" s="63"/>
      <c r="G387" s="62"/>
      <c r="H387" s="62"/>
    </row>
    <row r="388" spans="1:8" x14ac:dyDescent="0.2">
      <c r="A388" s="58"/>
      <c r="B388" s="58"/>
      <c r="C388" s="59"/>
      <c r="D388" s="62"/>
      <c r="E388" s="62"/>
      <c r="F388" s="63"/>
      <c r="G388" s="62"/>
      <c r="H388" s="62"/>
    </row>
    <row r="389" spans="1:8" x14ac:dyDescent="0.2">
      <c r="A389" s="58"/>
      <c r="B389" s="58"/>
      <c r="C389" s="59"/>
      <c r="D389" s="62"/>
      <c r="E389" s="62"/>
      <c r="F389" s="63"/>
      <c r="G389" s="62"/>
      <c r="H389" s="62"/>
    </row>
    <row r="390" spans="1:8" x14ac:dyDescent="0.2">
      <c r="A390" s="58"/>
      <c r="B390" s="58"/>
      <c r="C390" s="59"/>
      <c r="D390" s="62"/>
      <c r="E390" s="62"/>
      <c r="F390" s="63"/>
      <c r="G390" s="62"/>
      <c r="H390" s="62"/>
    </row>
    <row r="391" spans="1:8" x14ac:dyDescent="0.2">
      <c r="A391" s="58"/>
      <c r="B391" s="58"/>
      <c r="C391" s="59"/>
      <c r="D391" s="62"/>
      <c r="E391" s="62"/>
      <c r="F391" s="63"/>
      <c r="G391" s="62"/>
      <c r="H391" s="62"/>
    </row>
    <row r="392" spans="1:8" x14ac:dyDescent="0.2">
      <c r="A392" s="58"/>
      <c r="B392" s="58"/>
      <c r="C392" s="59"/>
      <c r="D392" s="62"/>
      <c r="E392" s="62"/>
      <c r="F392" s="63"/>
      <c r="G392" s="62"/>
      <c r="H392" s="62"/>
    </row>
    <row r="393" spans="1:8" x14ac:dyDescent="0.2">
      <c r="A393" s="58"/>
      <c r="B393" s="58"/>
      <c r="C393" s="59"/>
      <c r="D393" s="62"/>
      <c r="E393" s="62"/>
      <c r="F393" s="63"/>
      <c r="G393" s="62"/>
      <c r="H393" s="62"/>
    </row>
    <row r="394" spans="1:8" x14ac:dyDescent="0.2">
      <c r="A394" s="58"/>
      <c r="B394" s="58"/>
      <c r="C394" s="59"/>
      <c r="D394" s="62"/>
      <c r="E394" s="62"/>
      <c r="F394" s="63"/>
      <c r="G394" s="62"/>
      <c r="H394" s="62"/>
    </row>
    <row r="395" spans="1:8" x14ac:dyDescent="0.2">
      <c r="A395" s="58"/>
      <c r="B395" s="58"/>
      <c r="C395" s="59"/>
      <c r="D395" s="62"/>
      <c r="E395" s="62"/>
      <c r="F395" s="63"/>
      <c r="G395" s="62"/>
      <c r="H395" s="62"/>
    </row>
    <row r="396" spans="1:8" x14ac:dyDescent="0.2">
      <c r="A396" s="58"/>
      <c r="B396" s="58"/>
      <c r="C396" s="59"/>
      <c r="D396" s="62"/>
      <c r="E396" s="62"/>
      <c r="F396" s="63"/>
      <c r="G396" s="62"/>
      <c r="H396" s="62"/>
    </row>
    <row r="397" spans="1:8" x14ac:dyDescent="0.2">
      <c r="A397" s="58"/>
      <c r="B397" s="58"/>
      <c r="C397" s="59"/>
      <c r="D397" s="62"/>
      <c r="E397" s="62"/>
      <c r="F397" s="63"/>
      <c r="G397" s="62"/>
      <c r="H397" s="62"/>
    </row>
    <row r="398" spans="1:8" x14ac:dyDescent="0.2">
      <c r="A398" s="58"/>
      <c r="B398" s="58"/>
      <c r="C398" s="59"/>
      <c r="D398" s="62"/>
      <c r="E398" s="62"/>
      <c r="F398" s="63"/>
      <c r="G398" s="62"/>
      <c r="H398" s="62"/>
    </row>
    <row r="399" spans="1:8" x14ac:dyDescent="0.2">
      <c r="A399" s="58"/>
      <c r="B399" s="58"/>
      <c r="C399" s="59"/>
      <c r="D399" s="62"/>
      <c r="E399" s="62"/>
      <c r="F399" s="63"/>
      <c r="G399" s="62"/>
      <c r="H399" s="62"/>
    </row>
    <row r="400" spans="1:8" x14ac:dyDescent="0.2">
      <c r="A400" s="58"/>
      <c r="B400" s="58"/>
      <c r="C400" s="59"/>
      <c r="D400" s="62"/>
      <c r="E400" s="62"/>
      <c r="F400" s="63"/>
      <c r="G400" s="62"/>
      <c r="H400" s="62"/>
    </row>
    <row r="401" spans="1:8" x14ac:dyDescent="0.2">
      <c r="A401" s="58"/>
      <c r="B401" s="58"/>
      <c r="C401" s="59"/>
      <c r="D401" s="62"/>
      <c r="E401" s="62"/>
      <c r="F401" s="63"/>
      <c r="G401" s="62"/>
      <c r="H401" s="62"/>
    </row>
    <row r="402" spans="1:8" x14ac:dyDescent="0.2">
      <c r="A402" s="58"/>
      <c r="B402" s="58"/>
      <c r="C402" s="59"/>
      <c r="D402" s="62"/>
      <c r="E402" s="62"/>
      <c r="F402" s="63"/>
      <c r="G402" s="62"/>
      <c r="H402" s="62"/>
    </row>
    <row r="403" spans="1:8" x14ac:dyDescent="0.2">
      <c r="A403" s="58"/>
      <c r="B403" s="58"/>
      <c r="C403" s="59"/>
      <c r="D403" s="62"/>
      <c r="E403" s="62"/>
      <c r="F403" s="63"/>
      <c r="G403" s="62"/>
      <c r="H403" s="62"/>
    </row>
    <row r="404" spans="1:8" x14ac:dyDescent="0.2">
      <c r="A404" s="58"/>
      <c r="B404" s="58"/>
      <c r="C404" s="59"/>
      <c r="D404" s="62"/>
      <c r="E404" s="62"/>
      <c r="F404" s="63"/>
      <c r="G404" s="62"/>
      <c r="H404" s="62"/>
    </row>
    <row r="405" spans="1:8" x14ac:dyDescent="0.2">
      <c r="A405" s="58"/>
      <c r="B405" s="58"/>
      <c r="C405" s="59"/>
      <c r="D405" s="62"/>
      <c r="E405" s="62"/>
      <c r="F405" s="63"/>
      <c r="G405" s="62"/>
      <c r="H405" s="62"/>
    </row>
    <row r="406" spans="1:8" x14ac:dyDescent="0.2">
      <c r="A406" s="58"/>
      <c r="B406" s="58"/>
      <c r="C406" s="59"/>
      <c r="D406" s="62"/>
      <c r="E406" s="62"/>
      <c r="F406" s="63"/>
      <c r="G406" s="62"/>
      <c r="H406" s="62"/>
    </row>
    <row r="407" spans="1:8" x14ac:dyDescent="0.2">
      <c r="A407" s="58"/>
      <c r="B407" s="58"/>
      <c r="C407" s="59"/>
      <c r="D407" s="62"/>
      <c r="E407" s="62"/>
      <c r="F407" s="63"/>
      <c r="G407" s="62"/>
      <c r="H407" s="62"/>
    </row>
    <row r="408" spans="1:8" x14ac:dyDescent="0.2">
      <c r="A408" s="58"/>
      <c r="B408" s="58"/>
      <c r="C408" s="59"/>
      <c r="D408" s="62"/>
      <c r="E408" s="62"/>
      <c r="F408" s="63"/>
      <c r="G408" s="62"/>
      <c r="H408" s="62"/>
    </row>
    <row r="409" spans="1:8" x14ac:dyDescent="0.2">
      <c r="A409" s="58"/>
      <c r="B409" s="58"/>
      <c r="C409" s="59"/>
      <c r="D409" s="62"/>
      <c r="E409" s="62"/>
      <c r="F409" s="63"/>
      <c r="G409" s="62"/>
      <c r="H409" s="62"/>
    </row>
    <row r="410" spans="1:8" x14ac:dyDescent="0.2">
      <c r="A410" s="58"/>
      <c r="B410" s="58"/>
      <c r="C410" s="59"/>
      <c r="D410" s="62"/>
      <c r="E410" s="62"/>
      <c r="F410" s="63"/>
      <c r="G410" s="62"/>
      <c r="H410" s="62"/>
    </row>
    <row r="411" spans="1:8" x14ac:dyDescent="0.2">
      <c r="A411" s="58"/>
      <c r="B411" s="58"/>
      <c r="C411" s="59"/>
      <c r="D411" s="62"/>
      <c r="E411" s="62"/>
      <c r="F411" s="63"/>
      <c r="G411" s="62"/>
      <c r="H411" s="62"/>
    </row>
    <row r="412" spans="1:8" x14ac:dyDescent="0.2">
      <c r="A412" s="58"/>
      <c r="B412" s="58"/>
      <c r="C412" s="59"/>
      <c r="D412" s="62"/>
      <c r="E412" s="62"/>
      <c r="F412" s="63"/>
      <c r="G412" s="62"/>
      <c r="H412" s="62"/>
    </row>
    <row r="413" spans="1:8" x14ac:dyDescent="0.2">
      <c r="A413" s="58"/>
      <c r="B413" s="58"/>
      <c r="C413" s="59"/>
      <c r="D413" s="62"/>
      <c r="E413" s="62"/>
      <c r="F413" s="63"/>
      <c r="G413" s="62"/>
      <c r="H413" s="62"/>
    </row>
    <row r="414" spans="1:8" x14ac:dyDescent="0.2">
      <c r="A414" s="58"/>
      <c r="B414" s="58"/>
      <c r="C414" s="59"/>
      <c r="D414" s="62"/>
      <c r="E414" s="62"/>
      <c r="F414" s="63"/>
      <c r="G414" s="62"/>
      <c r="H414" s="62"/>
    </row>
    <row r="415" spans="1:8" x14ac:dyDescent="0.2">
      <c r="A415" s="58"/>
      <c r="B415" s="58"/>
      <c r="C415" s="59"/>
      <c r="D415" s="62"/>
      <c r="E415" s="62"/>
      <c r="F415" s="63"/>
      <c r="G415" s="62"/>
      <c r="H415" s="62"/>
    </row>
    <row r="416" spans="1:8" x14ac:dyDescent="0.2">
      <c r="A416" s="58"/>
      <c r="B416" s="58"/>
      <c r="C416" s="59"/>
      <c r="D416" s="62"/>
      <c r="E416" s="62"/>
      <c r="F416" s="63"/>
      <c r="G416" s="62"/>
      <c r="H416" s="62"/>
    </row>
    <row r="417" spans="1:8" x14ac:dyDescent="0.2">
      <c r="A417" s="58"/>
      <c r="B417" s="58"/>
      <c r="C417" s="59"/>
      <c r="D417" s="62"/>
      <c r="E417" s="62"/>
      <c r="F417" s="63"/>
      <c r="G417" s="62"/>
      <c r="H417" s="62"/>
    </row>
    <row r="418" spans="1:8" x14ac:dyDescent="0.2">
      <c r="A418" s="58"/>
      <c r="B418" s="58"/>
      <c r="C418" s="59"/>
      <c r="D418" s="62"/>
      <c r="E418" s="62"/>
      <c r="F418" s="63"/>
      <c r="G418" s="62"/>
      <c r="H418" s="62"/>
    </row>
    <row r="419" spans="1:8" x14ac:dyDescent="0.2">
      <c r="A419" s="58"/>
      <c r="B419" s="58"/>
      <c r="C419" s="59"/>
      <c r="D419" s="62"/>
      <c r="E419" s="62"/>
      <c r="F419" s="63"/>
      <c r="G419" s="62"/>
      <c r="H419" s="62"/>
    </row>
    <row r="420" spans="1:8" x14ac:dyDescent="0.2">
      <c r="A420" s="58"/>
      <c r="B420" s="58"/>
      <c r="C420" s="59"/>
      <c r="D420" s="62"/>
      <c r="E420" s="62"/>
      <c r="F420" s="63"/>
      <c r="G420" s="62"/>
      <c r="H420" s="62"/>
    </row>
    <row r="421" spans="1:8" x14ac:dyDescent="0.2">
      <c r="A421" s="58"/>
      <c r="B421" s="58"/>
      <c r="C421" s="59"/>
      <c r="D421" s="62"/>
      <c r="E421" s="62"/>
      <c r="F421" s="63"/>
      <c r="G421" s="62"/>
      <c r="H421" s="62"/>
    </row>
    <row r="422" spans="1:8" x14ac:dyDescent="0.2">
      <c r="A422" s="58"/>
      <c r="B422" s="58"/>
      <c r="C422" s="59"/>
      <c r="D422" s="62"/>
      <c r="E422" s="62"/>
      <c r="F422" s="63"/>
      <c r="G422" s="62"/>
      <c r="H422" s="62"/>
    </row>
    <row r="423" spans="1:8" x14ac:dyDescent="0.2">
      <c r="A423" s="58"/>
      <c r="B423" s="58"/>
      <c r="C423" s="59"/>
      <c r="D423" s="62"/>
      <c r="E423" s="62"/>
      <c r="F423" s="63"/>
      <c r="G423" s="62"/>
      <c r="H423" s="62"/>
    </row>
    <row r="424" spans="1:8" x14ac:dyDescent="0.2">
      <c r="A424" s="58"/>
      <c r="B424" s="58"/>
      <c r="C424" s="59"/>
      <c r="D424" s="62"/>
      <c r="E424" s="62"/>
      <c r="F424" s="63"/>
      <c r="G424" s="62"/>
      <c r="H424" s="62"/>
    </row>
    <row r="425" spans="1:8" x14ac:dyDescent="0.2">
      <c r="A425" s="58"/>
      <c r="B425" s="58"/>
      <c r="C425" s="59"/>
      <c r="D425" s="62"/>
      <c r="E425" s="62"/>
      <c r="F425" s="63"/>
      <c r="G425" s="62"/>
      <c r="H425" s="62"/>
    </row>
    <row r="426" spans="1:8" x14ac:dyDescent="0.2">
      <c r="A426" s="58"/>
      <c r="B426" s="58"/>
      <c r="C426" s="59"/>
      <c r="D426" s="62"/>
      <c r="E426" s="62"/>
      <c r="F426" s="63"/>
      <c r="G426" s="62"/>
      <c r="H426" s="62"/>
    </row>
    <row r="427" spans="1:8" x14ac:dyDescent="0.2">
      <c r="A427" s="58"/>
      <c r="B427" s="58"/>
      <c r="C427" s="59"/>
      <c r="D427" s="62"/>
      <c r="E427" s="62"/>
      <c r="F427" s="63"/>
      <c r="G427" s="62"/>
      <c r="H427" s="62"/>
    </row>
    <row r="428" spans="1:8" x14ac:dyDescent="0.2">
      <c r="A428" s="58"/>
      <c r="B428" s="58"/>
      <c r="C428" s="59"/>
      <c r="D428" s="62"/>
      <c r="E428" s="62"/>
      <c r="F428" s="63"/>
      <c r="G428" s="62"/>
      <c r="H428" s="62"/>
    </row>
    <row r="429" spans="1:8" x14ac:dyDescent="0.2">
      <c r="A429" s="58"/>
      <c r="B429" s="58"/>
      <c r="C429" s="59"/>
      <c r="D429" s="62"/>
      <c r="E429" s="62"/>
      <c r="F429" s="63"/>
      <c r="G429" s="62"/>
      <c r="H429" s="62"/>
    </row>
    <row r="430" spans="1:8" x14ac:dyDescent="0.2">
      <c r="A430" s="58"/>
      <c r="B430" s="58"/>
      <c r="C430" s="59"/>
      <c r="D430" s="62"/>
      <c r="E430" s="62"/>
      <c r="F430" s="63"/>
      <c r="G430" s="62"/>
      <c r="H430" s="62"/>
    </row>
    <row r="431" spans="1:8" x14ac:dyDescent="0.2">
      <c r="A431" s="58"/>
      <c r="B431" s="58"/>
      <c r="C431" s="59"/>
      <c r="D431" s="62"/>
      <c r="E431" s="62"/>
      <c r="F431" s="63"/>
      <c r="G431" s="62"/>
      <c r="H431" s="62"/>
    </row>
    <row r="432" spans="1:8" x14ac:dyDescent="0.2">
      <c r="A432" s="58"/>
      <c r="B432" s="58"/>
      <c r="C432" s="59"/>
      <c r="D432" s="62"/>
      <c r="E432" s="62"/>
      <c r="F432" s="63"/>
      <c r="G432" s="62"/>
      <c r="H432" s="62"/>
    </row>
    <row r="433" spans="1:8" x14ac:dyDescent="0.2">
      <c r="A433" s="58"/>
      <c r="B433" s="58"/>
      <c r="C433" s="59"/>
      <c r="D433" s="62"/>
      <c r="E433" s="62"/>
      <c r="F433" s="63"/>
      <c r="G433" s="62"/>
      <c r="H433" s="62"/>
    </row>
    <row r="434" spans="1:8" x14ac:dyDescent="0.2">
      <c r="A434" s="58"/>
      <c r="B434" s="58"/>
      <c r="C434" s="59"/>
      <c r="D434" s="62"/>
      <c r="E434" s="62"/>
      <c r="F434" s="63"/>
      <c r="G434" s="62"/>
      <c r="H434" s="62"/>
    </row>
    <row r="435" spans="1:8" x14ac:dyDescent="0.2">
      <c r="A435" s="58"/>
      <c r="B435" s="58"/>
      <c r="C435" s="59"/>
      <c r="D435" s="62"/>
      <c r="E435" s="62"/>
      <c r="F435" s="63"/>
      <c r="G435" s="62"/>
      <c r="H435" s="62"/>
    </row>
    <row r="436" spans="1:8" x14ac:dyDescent="0.2">
      <c r="A436" s="58"/>
      <c r="B436" s="58"/>
      <c r="C436" s="59"/>
      <c r="D436" s="62"/>
      <c r="E436" s="62"/>
      <c r="F436" s="63"/>
      <c r="G436" s="62"/>
      <c r="H436" s="62"/>
    </row>
    <row r="437" spans="1:8" x14ac:dyDescent="0.2">
      <c r="A437" s="58"/>
      <c r="B437" s="58"/>
      <c r="C437" s="59"/>
      <c r="D437" s="62"/>
      <c r="E437" s="62"/>
      <c r="F437" s="63"/>
      <c r="G437" s="62"/>
      <c r="H437" s="62"/>
    </row>
    <row r="438" spans="1:8" x14ac:dyDescent="0.2">
      <c r="A438" s="58"/>
      <c r="B438" s="58"/>
      <c r="C438" s="59"/>
      <c r="D438" s="62"/>
      <c r="E438" s="62"/>
      <c r="F438" s="63"/>
      <c r="G438" s="62"/>
      <c r="H438" s="62"/>
    </row>
    <row r="439" spans="1:8" x14ac:dyDescent="0.2">
      <c r="A439" s="58"/>
      <c r="B439" s="58"/>
      <c r="C439" s="59"/>
      <c r="D439" s="62"/>
      <c r="E439" s="62"/>
      <c r="F439" s="63"/>
      <c r="G439" s="62"/>
      <c r="H439" s="62"/>
    </row>
    <row r="440" spans="1:8" x14ac:dyDescent="0.2">
      <c r="A440" s="58"/>
      <c r="B440" s="58"/>
      <c r="C440" s="59"/>
      <c r="D440" s="62"/>
      <c r="E440" s="62"/>
      <c r="F440" s="63"/>
      <c r="G440" s="62"/>
      <c r="H440" s="62"/>
    </row>
    <row r="441" spans="1:8" x14ac:dyDescent="0.2">
      <c r="A441" s="58"/>
      <c r="B441" s="58"/>
      <c r="C441" s="59"/>
      <c r="D441" s="62"/>
      <c r="E441" s="62"/>
      <c r="F441" s="63"/>
      <c r="G441" s="62"/>
      <c r="H441" s="62"/>
    </row>
    <row r="442" spans="1:8" x14ac:dyDescent="0.2">
      <c r="A442" s="58"/>
      <c r="B442" s="58"/>
      <c r="C442" s="59"/>
      <c r="D442" s="62"/>
      <c r="E442" s="62"/>
      <c r="F442" s="63"/>
      <c r="G442" s="62"/>
      <c r="H442" s="62"/>
    </row>
    <row r="443" spans="1:8" x14ac:dyDescent="0.2">
      <c r="A443" s="58"/>
      <c r="B443" s="58"/>
      <c r="C443" s="59"/>
      <c r="D443" s="62"/>
      <c r="E443" s="62"/>
      <c r="F443" s="63"/>
      <c r="G443" s="62"/>
      <c r="H443" s="62"/>
    </row>
    <row r="444" spans="1:8" x14ac:dyDescent="0.2">
      <c r="A444" s="58"/>
      <c r="B444" s="58"/>
      <c r="C444" s="59"/>
      <c r="D444" s="62"/>
      <c r="E444" s="62"/>
      <c r="F444" s="63"/>
      <c r="G444" s="62"/>
      <c r="H444" s="62"/>
    </row>
    <row r="445" spans="1:8" x14ac:dyDescent="0.2">
      <c r="A445" s="58"/>
      <c r="B445" s="58"/>
      <c r="C445" s="59"/>
      <c r="D445" s="62"/>
      <c r="E445" s="62"/>
      <c r="F445" s="63"/>
      <c r="G445" s="62"/>
      <c r="H445" s="62"/>
    </row>
    <row r="446" spans="1:8" x14ac:dyDescent="0.2">
      <c r="A446" s="58"/>
      <c r="B446" s="58"/>
      <c r="C446" s="59"/>
      <c r="D446" s="62"/>
      <c r="E446" s="62"/>
      <c r="F446" s="63"/>
      <c r="G446" s="62"/>
      <c r="H446" s="62"/>
    </row>
    <row r="447" spans="1:8" x14ac:dyDescent="0.2">
      <c r="A447" s="58"/>
      <c r="B447" s="58"/>
      <c r="C447" s="59"/>
      <c r="D447" s="62"/>
      <c r="E447" s="62"/>
      <c r="F447" s="63"/>
      <c r="G447" s="62"/>
      <c r="H447" s="62"/>
    </row>
    <row r="448" spans="1:8" x14ac:dyDescent="0.2">
      <c r="A448" s="58"/>
      <c r="B448" s="58"/>
      <c r="C448" s="59"/>
      <c r="D448" s="62"/>
      <c r="E448" s="62"/>
      <c r="F448" s="63"/>
      <c r="G448" s="62"/>
      <c r="H448" s="62"/>
    </row>
    <row r="449" spans="1:8" x14ac:dyDescent="0.2">
      <c r="A449" s="58"/>
      <c r="B449" s="58"/>
      <c r="C449" s="59"/>
      <c r="D449" s="62"/>
      <c r="E449" s="62"/>
      <c r="F449" s="63"/>
      <c r="G449" s="62"/>
      <c r="H449" s="62"/>
    </row>
    <row r="450" spans="1:8" x14ac:dyDescent="0.2">
      <c r="A450" s="58"/>
      <c r="B450" s="58"/>
      <c r="C450" s="59"/>
      <c r="D450" s="62"/>
      <c r="E450" s="62"/>
      <c r="F450" s="63"/>
      <c r="G450" s="62"/>
      <c r="H450" s="62"/>
    </row>
    <row r="451" spans="1:8" x14ac:dyDescent="0.2">
      <c r="A451" s="58"/>
      <c r="B451" s="58"/>
      <c r="C451" s="59"/>
      <c r="D451" s="62"/>
      <c r="E451" s="62"/>
      <c r="F451" s="63"/>
      <c r="G451" s="62"/>
      <c r="H451" s="62"/>
    </row>
    <row r="452" spans="1:8" x14ac:dyDescent="0.2">
      <c r="A452" s="58"/>
      <c r="B452" s="58"/>
      <c r="C452" s="59"/>
      <c r="D452" s="62"/>
      <c r="E452" s="62"/>
      <c r="F452" s="63"/>
      <c r="G452" s="62"/>
      <c r="H452" s="62"/>
    </row>
    <row r="453" spans="1:8" x14ac:dyDescent="0.2">
      <c r="A453" s="58"/>
      <c r="B453" s="58"/>
      <c r="C453" s="59"/>
      <c r="D453" s="62"/>
      <c r="E453" s="62"/>
      <c r="F453" s="63"/>
      <c r="G453" s="62"/>
      <c r="H453" s="62"/>
    </row>
    <row r="454" spans="1:8" x14ac:dyDescent="0.2">
      <c r="A454" s="58"/>
      <c r="B454" s="58"/>
      <c r="C454" s="59"/>
      <c r="D454" s="62"/>
      <c r="E454" s="62"/>
      <c r="F454" s="63"/>
      <c r="G454" s="62"/>
      <c r="H454" s="62"/>
    </row>
    <row r="455" spans="1:8" x14ac:dyDescent="0.2">
      <c r="A455" s="58"/>
      <c r="B455" s="58"/>
      <c r="C455" s="59"/>
      <c r="D455" s="62"/>
      <c r="E455" s="62"/>
      <c r="F455" s="63"/>
      <c r="G455" s="62"/>
      <c r="H455" s="62"/>
    </row>
    <row r="456" spans="1:8" x14ac:dyDescent="0.2">
      <c r="A456" s="58"/>
      <c r="B456" s="58"/>
      <c r="C456" s="59"/>
      <c r="D456" s="62"/>
      <c r="E456" s="62"/>
      <c r="F456" s="63"/>
      <c r="G456" s="62"/>
      <c r="H456" s="62"/>
    </row>
    <row r="457" spans="1:8" x14ac:dyDescent="0.2">
      <c r="A457" s="58"/>
      <c r="B457" s="58"/>
      <c r="C457" s="59"/>
      <c r="D457" s="62"/>
      <c r="E457" s="62"/>
      <c r="F457" s="63"/>
      <c r="G457" s="62"/>
      <c r="H457" s="62"/>
    </row>
    <row r="458" spans="1:8" x14ac:dyDescent="0.2">
      <c r="A458" s="58"/>
      <c r="B458" s="58"/>
      <c r="C458" s="59"/>
      <c r="D458" s="62"/>
      <c r="E458" s="62"/>
      <c r="F458" s="63"/>
      <c r="G458" s="62"/>
      <c r="H458" s="62"/>
    </row>
    <row r="459" spans="1:8" x14ac:dyDescent="0.2">
      <c r="A459" s="58"/>
      <c r="B459" s="58"/>
      <c r="C459" s="59"/>
      <c r="D459" s="62"/>
      <c r="E459" s="62"/>
      <c r="F459" s="63"/>
      <c r="G459" s="62"/>
      <c r="H459" s="62"/>
    </row>
    <row r="460" spans="1:8" x14ac:dyDescent="0.2">
      <c r="A460" s="58"/>
      <c r="B460" s="58"/>
      <c r="C460" s="59"/>
      <c r="D460" s="62"/>
      <c r="E460" s="62"/>
      <c r="F460" s="63"/>
      <c r="G460" s="62"/>
      <c r="H460" s="62"/>
    </row>
    <row r="461" spans="1:8" x14ac:dyDescent="0.2">
      <c r="A461" s="58"/>
      <c r="B461" s="58"/>
      <c r="C461" s="59"/>
      <c r="D461" s="62"/>
      <c r="E461" s="62"/>
      <c r="F461" s="63"/>
      <c r="G461" s="62"/>
      <c r="H461" s="62"/>
    </row>
    <row r="462" spans="1:8" x14ac:dyDescent="0.2">
      <c r="A462" s="58"/>
      <c r="B462" s="58"/>
      <c r="C462" s="59"/>
      <c r="D462" s="62"/>
      <c r="E462" s="62"/>
      <c r="F462" s="63"/>
      <c r="G462" s="62"/>
      <c r="H462" s="62"/>
    </row>
    <row r="463" spans="1:8" x14ac:dyDescent="0.2">
      <c r="A463" s="58"/>
      <c r="B463" s="58"/>
      <c r="C463" s="59"/>
      <c r="D463" s="62"/>
      <c r="E463" s="62"/>
      <c r="F463" s="63"/>
      <c r="G463" s="62"/>
      <c r="H463" s="62"/>
    </row>
    <row r="464" spans="1:8" x14ac:dyDescent="0.2">
      <c r="A464" s="58"/>
      <c r="B464" s="58"/>
      <c r="C464" s="59"/>
      <c r="D464" s="62"/>
      <c r="E464" s="62"/>
      <c r="F464" s="63"/>
      <c r="G464" s="62"/>
      <c r="H464" s="62"/>
    </row>
    <row r="465" spans="1:8" x14ac:dyDescent="0.2">
      <c r="A465" s="58"/>
      <c r="B465" s="58"/>
      <c r="C465" s="59"/>
      <c r="D465" s="62"/>
      <c r="E465" s="62"/>
      <c r="F465" s="63"/>
      <c r="G465" s="62"/>
      <c r="H465" s="62"/>
    </row>
    <row r="466" spans="1:8" x14ac:dyDescent="0.2">
      <c r="A466" s="58"/>
      <c r="B466" s="58"/>
      <c r="C466" s="59"/>
      <c r="D466" s="62"/>
      <c r="E466" s="62"/>
      <c r="F466" s="63"/>
      <c r="G466" s="62"/>
      <c r="H466" s="62"/>
    </row>
    <row r="467" spans="1:8" x14ac:dyDescent="0.2">
      <c r="A467" s="58"/>
      <c r="B467" s="58"/>
      <c r="C467" s="59"/>
      <c r="D467" s="62"/>
      <c r="E467" s="62"/>
      <c r="F467" s="63"/>
      <c r="G467" s="62"/>
      <c r="H467" s="62"/>
    </row>
    <row r="468" spans="1:8" x14ac:dyDescent="0.2">
      <c r="A468" s="1"/>
      <c r="B468" s="70"/>
      <c r="C468" s="71"/>
    </row>
    <row r="469" spans="1:8" x14ac:dyDescent="0.2">
      <c r="A469" s="1"/>
      <c r="B469" s="70"/>
      <c r="C469" s="71"/>
    </row>
    <row r="470" spans="1:8" x14ac:dyDescent="0.2">
      <c r="A470" s="1"/>
      <c r="B470" s="70"/>
      <c r="C470" s="71"/>
    </row>
    <row r="471" spans="1:8" x14ac:dyDescent="0.2">
      <c r="A471" s="1"/>
      <c r="B471" s="70"/>
      <c r="C471" s="71"/>
    </row>
    <row r="472" spans="1:8" x14ac:dyDescent="0.2">
      <c r="A472" s="1"/>
      <c r="B472" s="70"/>
      <c r="C472" s="71"/>
    </row>
    <row r="473" spans="1:8" x14ac:dyDescent="0.2">
      <c r="A473" s="1"/>
      <c r="B473" s="70"/>
      <c r="C473" s="71"/>
    </row>
    <row r="474" spans="1:8" x14ac:dyDescent="0.2">
      <c r="A474" s="1"/>
      <c r="B474" s="70"/>
      <c r="C474" s="71"/>
    </row>
    <row r="475" spans="1:8" x14ac:dyDescent="0.2">
      <c r="A475" s="1"/>
      <c r="B475" s="70"/>
      <c r="C475" s="71"/>
    </row>
    <row r="476" spans="1:8" x14ac:dyDescent="0.2">
      <c r="A476" s="1"/>
      <c r="B476" s="70"/>
      <c r="C476" s="71"/>
    </row>
    <row r="477" spans="1:8" x14ac:dyDescent="0.2">
      <c r="A477" s="1"/>
      <c r="B477" s="70"/>
      <c r="C477" s="71"/>
    </row>
    <row r="478" spans="1:8" x14ac:dyDescent="0.2">
      <c r="A478" s="1"/>
      <c r="B478" s="70"/>
      <c r="C478" s="71"/>
    </row>
    <row r="479" spans="1:8" x14ac:dyDescent="0.2">
      <c r="A479" s="1"/>
      <c r="B479" s="70"/>
      <c r="C479" s="71"/>
    </row>
    <row r="480" spans="1:8" x14ac:dyDescent="0.2">
      <c r="A480" s="1"/>
      <c r="B480" s="70"/>
      <c r="C480" s="71"/>
    </row>
    <row r="481" spans="1:3" x14ac:dyDescent="0.2">
      <c r="A481" s="1"/>
      <c r="B481" s="70"/>
      <c r="C481" s="71"/>
    </row>
    <row r="482" spans="1:3" x14ac:dyDescent="0.2">
      <c r="A482" s="1"/>
      <c r="B482" s="70"/>
      <c r="C482" s="71"/>
    </row>
    <row r="483" spans="1:3" x14ac:dyDescent="0.2">
      <c r="A483" s="1"/>
      <c r="B483" s="70"/>
      <c r="C483" s="71"/>
    </row>
    <row r="484" spans="1:3" x14ac:dyDescent="0.2">
      <c r="A484" s="1"/>
      <c r="B484" s="70"/>
      <c r="C484" s="71"/>
    </row>
    <row r="485" spans="1:3" x14ac:dyDescent="0.2">
      <c r="A485" s="1"/>
      <c r="B485" s="70"/>
      <c r="C485" s="71"/>
    </row>
    <row r="486" spans="1:3" x14ac:dyDescent="0.2">
      <c r="A486" s="1"/>
      <c r="B486" s="70"/>
      <c r="C486" s="71"/>
    </row>
    <row r="487" spans="1:3" x14ac:dyDescent="0.2">
      <c r="A487" s="1"/>
      <c r="B487" s="70"/>
      <c r="C487" s="71"/>
    </row>
    <row r="488" spans="1:3" x14ac:dyDescent="0.2">
      <c r="A488" s="1"/>
      <c r="B488" s="70"/>
      <c r="C488" s="71"/>
    </row>
    <row r="489" spans="1:3" x14ac:dyDescent="0.2">
      <c r="A489" s="1"/>
      <c r="B489" s="70"/>
      <c r="C489" s="71"/>
    </row>
    <row r="490" spans="1:3" x14ac:dyDescent="0.2">
      <c r="A490" s="1"/>
      <c r="B490" s="70"/>
      <c r="C490" s="71"/>
    </row>
    <row r="491" spans="1:3" x14ac:dyDescent="0.2">
      <c r="A491" s="1"/>
      <c r="B491" s="70"/>
      <c r="C491" s="71"/>
    </row>
    <row r="492" spans="1:3" x14ac:dyDescent="0.2">
      <c r="A492" s="1"/>
      <c r="B492" s="70"/>
      <c r="C492" s="71"/>
    </row>
    <row r="493" spans="1:3" x14ac:dyDescent="0.2">
      <c r="A493" s="1"/>
      <c r="B493" s="70"/>
      <c r="C493" s="71"/>
    </row>
    <row r="494" spans="1:3" x14ac:dyDescent="0.2">
      <c r="A494" s="1"/>
      <c r="B494" s="70"/>
      <c r="C494" s="71"/>
    </row>
    <row r="495" spans="1:3" x14ac:dyDescent="0.2">
      <c r="A495" s="1"/>
      <c r="B495" s="70"/>
      <c r="C495" s="71"/>
    </row>
    <row r="496" spans="1:3" x14ac:dyDescent="0.2">
      <c r="A496" s="1"/>
      <c r="B496" s="70"/>
      <c r="C496" s="71"/>
    </row>
    <row r="497" spans="1:3" x14ac:dyDescent="0.2">
      <c r="A497" s="1"/>
      <c r="B497" s="70"/>
      <c r="C497" s="71"/>
    </row>
    <row r="498" spans="1:3" x14ac:dyDescent="0.2">
      <c r="A498" s="1"/>
      <c r="B498" s="70"/>
      <c r="C498" s="71"/>
    </row>
    <row r="499" spans="1:3" x14ac:dyDescent="0.2">
      <c r="A499" s="1"/>
      <c r="B499" s="70"/>
      <c r="C499" s="71"/>
    </row>
    <row r="500" spans="1:3" x14ac:dyDescent="0.2">
      <c r="A500" s="1"/>
      <c r="B500" s="70"/>
      <c r="C500" s="71"/>
    </row>
    <row r="501" spans="1:3" x14ac:dyDescent="0.2">
      <c r="A501" s="1"/>
      <c r="B501" s="70"/>
      <c r="C501" s="71"/>
    </row>
    <row r="502" spans="1:3" x14ac:dyDescent="0.2">
      <c r="A502" s="1"/>
      <c r="B502" s="70"/>
      <c r="C502" s="71"/>
    </row>
    <row r="503" spans="1:3" x14ac:dyDescent="0.2">
      <c r="A503" s="1"/>
      <c r="B503" s="70"/>
      <c r="C503" s="71"/>
    </row>
    <row r="504" spans="1:3" x14ac:dyDescent="0.2">
      <c r="A504" s="1"/>
      <c r="B504" s="70"/>
      <c r="C504" s="71"/>
    </row>
    <row r="505" spans="1:3" x14ac:dyDescent="0.2">
      <c r="A505" s="1"/>
      <c r="B505" s="70"/>
      <c r="C505" s="71"/>
    </row>
    <row r="506" spans="1:3" x14ac:dyDescent="0.2">
      <c r="A506" s="1"/>
      <c r="B506" s="70"/>
      <c r="C506" s="71"/>
    </row>
    <row r="507" spans="1:3" x14ac:dyDescent="0.2">
      <c r="A507" s="1"/>
      <c r="B507" s="70"/>
      <c r="C507" s="71"/>
    </row>
    <row r="508" spans="1:3" x14ac:dyDescent="0.2">
      <c r="A508" s="1"/>
      <c r="B508" s="70"/>
      <c r="C508" s="71"/>
    </row>
    <row r="509" spans="1:3" x14ac:dyDescent="0.2">
      <c r="A509" s="1"/>
      <c r="B509" s="70"/>
      <c r="C509" s="71"/>
    </row>
    <row r="510" spans="1:3" x14ac:dyDescent="0.2">
      <c r="A510" s="1"/>
      <c r="B510" s="70"/>
      <c r="C510" s="71"/>
    </row>
    <row r="511" spans="1:3" x14ac:dyDescent="0.2">
      <c r="A511" s="1"/>
      <c r="B511" s="70"/>
      <c r="C511" s="71"/>
    </row>
    <row r="512" spans="1:3" x14ac:dyDescent="0.2">
      <c r="A512" s="1"/>
      <c r="B512" s="70"/>
      <c r="C512" s="71"/>
    </row>
    <row r="513" spans="1:3" x14ac:dyDescent="0.2">
      <c r="A513" s="1"/>
      <c r="B513" s="70"/>
      <c r="C513" s="71"/>
    </row>
    <row r="514" spans="1:3" x14ac:dyDescent="0.2">
      <c r="A514" s="1"/>
      <c r="B514" s="70"/>
      <c r="C514" s="71"/>
    </row>
    <row r="515" spans="1:3" x14ac:dyDescent="0.2">
      <c r="A515" s="1"/>
      <c r="B515" s="70"/>
      <c r="C515" s="71"/>
    </row>
    <row r="516" spans="1:3" x14ac:dyDescent="0.2">
      <c r="A516" s="1"/>
      <c r="B516" s="70"/>
      <c r="C516" s="71"/>
    </row>
    <row r="517" spans="1:3" x14ac:dyDescent="0.2">
      <c r="A517" s="1"/>
      <c r="B517" s="70"/>
      <c r="C517" s="71"/>
    </row>
    <row r="518" spans="1:3" x14ac:dyDescent="0.2">
      <c r="A518" s="1"/>
      <c r="B518" s="70"/>
      <c r="C518" s="71"/>
    </row>
    <row r="519" spans="1:3" x14ac:dyDescent="0.2">
      <c r="A519" s="1"/>
      <c r="B519" s="70"/>
      <c r="C519" s="71"/>
    </row>
    <row r="520" spans="1:3" x14ac:dyDescent="0.2">
      <c r="A520" s="1"/>
      <c r="B520" s="70"/>
      <c r="C520" s="71"/>
    </row>
    <row r="521" spans="1:3" x14ac:dyDescent="0.2">
      <c r="A521" s="1"/>
      <c r="B521" s="70"/>
      <c r="C521" s="71"/>
    </row>
    <row r="522" spans="1:3" x14ac:dyDescent="0.2">
      <c r="A522" s="1"/>
      <c r="B522" s="70"/>
      <c r="C522" s="71"/>
    </row>
    <row r="523" spans="1:3" x14ac:dyDescent="0.2">
      <c r="A523" s="1"/>
      <c r="B523" s="70"/>
      <c r="C523" s="71"/>
    </row>
    <row r="524" spans="1:3" x14ac:dyDescent="0.2">
      <c r="A524" s="1"/>
      <c r="B524" s="70"/>
      <c r="C524" s="71"/>
    </row>
    <row r="525" spans="1:3" x14ac:dyDescent="0.2">
      <c r="A525" s="1"/>
      <c r="B525" s="70"/>
      <c r="C525" s="71"/>
    </row>
    <row r="526" spans="1:3" x14ac:dyDescent="0.2">
      <c r="A526" s="1"/>
      <c r="B526" s="70"/>
      <c r="C526" s="71"/>
    </row>
    <row r="527" spans="1:3" x14ac:dyDescent="0.2">
      <c r="A527" s="1"/>
      <c r="B527" s="70"/>
      <c r="C527" s="71"/>
    </row>
    <row r="528" spans="1:3" x14ac:dyDescent="0.2">
      <c r="A528" s="1"/>
      <c r="B528" s="70"/>
      <c r="C528" s="71"/>
    </row>
    <row r="529" spans="1:3" x14ac:dyDescent="0.2">
      <c r="A529" s="1"/>
      <c r="B529" s="70"/>
      <c r="C529" s="71"/>
    </row>
    <row r="530" spans="1:3" x14ac:dyDescent="0.2">
      <c r="A530" s="1"/>
      <c r="B530" s="70"/>
      <c r="C530" s="71"/>
    </row>
    <row r="531" spans="1:3" x14ac:dyDescent="0.2">
      <c r="A531" s="1"/>
      <c r="B531" s="70"/>
      <c r="C531" s="71"/>
    </row>
    <row r="532" spans="1:3" x14ac:dyDescent="0.2">
      <c r="A532" s="1"/>
      <c r="B532" s="70"/>
      <c r="C532" s="71"/>
    </row>
    <row r="533" spans="1:3" x14ac:dyDescent="0.2">
      <c r="A533" s="1"/>
      <c r="B533" s="70"/>
      <c r="C533" s="71"/>
    </row>
    <row r="534" spans="1:3" x14ac:dyDescent="0.2">
      <c r="A534" s="1"/>
      <c r="B534" s="70"/>
      <c r="C534" s="71"/>
    </row>
    <row r="535" spans="1:3" x14ac:dyDescent="0.2">
      <c r="A535" s="1"/>
      <c r="B535" s="70"/>
      <c r="C535" s="71"/>
    </row>
    <row r="536" spans="1:3" x14ac:dyDescent="0.2">
      <c r="A536" s="1"/>
      <c r="B536" s="70"/>
      <c r="C536" s="71"/>
    </row>
    <row r="537" spans="1:3" x14ac:dyDescent="0.2">
      <c r="A537" s="1"/>
      <c r="B537" s="70"/>
      <c r="C537" s="71"/>
    </row>
    <row r="538" spans="1:3" x14ac:dyDescent="0.2">
      <c r="A538" s="1"/>
      <c r="B538" s="70"/>
      <c r="C538" s="71"/>
    </row>
    <row r="539" spans="1:3" x14ac:dyDescent="0.2">
      <c r="A539" s="1"/>
      <c r="B539" s="70"/>
      <c r="C539" s="71"/>
    </row>
    <row r="540" spans="1:3" x14ac:dyDescent="0.2">
      <c r="A540" s="1"/>
      <c r="B540" s="70"/>
      <c r="C540" s="71"/>
    </row>
    <row r="541" spans="1:3" x14ac:dyDescent="0.2">
      <c r="A541" s="1"/>
      <c r="B541" s="70"/>
      <c r="C541" s="71"/>
    </row>
    <row r="542" spans="1:3" x14ac:dyDescent="0.2">
      <c r="A542" s="1"/>
      <c r="B542" s="70"/>
      <c r="C542" s="71"/>
    </row>
    <row r="543" spans="1:3" x14ac:dyDescent="0.2">
      <c r="A543" s="1"/>
      <c r="B543" s="70"/>
      <c r="C543" s="71"/>
    </row>
    <row r="544" spans="1:3" x14ac:dyDescent="0.2">
      <c r="A544" s="1"/>
      <c r="B544" s="70"/>
      <c r="C544" s="71"/>
    </row>
    <row r="545" spans="1:3" x14ac:dyDescent="0.2">
      <c r="A545" s="1"/>
      <c r="B545" s="70"/>
      <c r="C545" s="71"/>
    </row>
    <row r="546" spans="1:3" x14ac:dyDescent="0.2">
      <c r="A546" s="1"/>
      <c r="B546" s="70"/>
      <c r="C546" s="71"/>
    </row>
    <row r="547" spans="1:3" x14ac:dyDescent="0.2">
      <c r="A547" s="1"/>
      <c r="B547" s="70"/>
      <c r="C547" s="71"/>
    </row>
    <row r="548" spans="1:3" x14ac:dyDescent="0.2">
      <c r="A548" s="1"/>
      <c r="B548" s="70"/>
      <c r="C548" s="71"/>
    </row>
    <row r="549" spans="1:3" x14ac:dyDescent="0.2">
      <c r="A549" s="1"/>
      <c r="B549" s="70"/>
      <c r="C549" s="71"/>
    </row>
    <row r="550" spans="1:3" x14ac:dyDescent="0.2">
      <c r="A550" s="1"/>
      <c r="B550" s="70"/>
      <c r="C550" s="71"/>
    </row>
    <row r="551" spans="1:3" x14ac:dyDescent="0.2">
      <c r="A551" s="1"/>
      <c r="B551" s="70"/>
      <c r="C551" s="71"/>
    </row>
    <row r="552" spans="1:3" x14ac:dyDescent="0.2">
      <c r="A552" s="1"/>
      <c r="B552" s="70"/>
      <c r="C552" s="71"/>
    </row>
    <row r="553" spans="1:3" x14ac:dyDescent="0.2">
      <c r="A553" s="1"/>
      <c r="B553" s="70"/>
      <c r="C553" s="71"/>
    </row>
    <row r="554" spans="1:3" x14ac:dyDescent="0.2">
      <c r="A554" s="1"/>
      <c r="B554" s="70"/>
      <c r="C554" s="71"/>
    </row>
    <row r="555" spans="1:3" x14ac:dyDescent="0.2">
      <c r="A555" s="1"/>
      <c r="B555" s="70"/>
      <c r="C555" s="71"/>
    </row>
    <row r="556" spans="1:3" x14ac:dyDescent="0.2">
      <c r="A556" s="1"/>
      <c r="B556" s="70"/>
      <c r="C556" s="71"/>
    </row>
    <row r="557" spans="1:3" x14ac:dyDescent="0.2">
      <c r="A557" s="1"/>
      <c r="B557" s="70"/>
      <c r="C557" s="71"/>
    </row>
    <row r="558" spans="1:3" x14ac:dyDescent="0.2">
      <c r="A558" s="1"/>
      <c r="B558" s="70"/>
      <c r="C558" s="71"/>
    </row>
    <row r="559" spans="1:3" x14ac:dyDescent="0.2">
      <c r="A559" s="1"/>
      <c r="B559" s="70"/>
      <c r="C559" s="71"/>
    </row>
    <row r="560" spans="1:3" x14ac:dyDescent="0.2">
      <c r="A560" s="1"/>
      <c r="B560" s="70"/>
      <c r="C560" s="71"/>
    </row>
    <row r="561" spans="1:3" x14ac:dyDescent="0.2">
      <c r="A561" s="1"/>
      <c r="B561" s="70"/>
      <c r="C561" s="71"/>
    </row>
    <row r="562" spans="1:3" x14ac:dyDescent="0.2">
      <c r="A562" s="1"/>
      <c r="B562" s="70"/>
      <c r="C562" s="71"/>
    </row>
    <row r="563" spans="1:3" x14ac:dyDescent="0.2">
      <c r="A563" s="1"/>
      <c r="B563" s="70"/>
      <c r="C563" s="71"/>
    </row>
    <row r="564" spans="1:3" x14ac:dyDescent="0.2">
      <c r="A564" s="1"/>
      <c r="B564" s="70"/>
      <c r="C564" s="71"/>
    </row>
    <row r="565" spans="1:3" x14ac:dyDescent="0.2">
      <c r="A565" s="1"/>
      <c r="B565" s="70"/>
      <c r="C565" s="71"/>
    </row>
    <row r="566" spans="1:3" x14ac:dyDescent="0.2">
      <c r="A566" s="1"/>
      <c r="B566" s="70"/>
      <c r="C566" s="71"/>
    </row>
    <row r="567" spans="1:3" x14ac:dyDescent="0.2">
      <c r="A567" s="1"/>
      <c r="B567" s="70"/>
      <c r="C567" s="71"/>
    </row>
    <row r="568" spans="1:3" x14ac:dyDescent="0.2">
      <c r="A568" s="1"/>
      <c r="B568" s="70"/>
      <c r="C568" s="71"/>
    </row>
    <row r="569" spans="1:3" x14ac:dyDescent="0.2">
      <c r="A569" s="1"/>
      <c r="B569" s="70"/>
      <c r="C569" s="71"/>
    </row>
    <row r="570" spans="1:3" x14ac:dyDescent="0.2">
      <c r="A570" s="1"/>
      <c r="B570" s="70"/>
      <c r="C570" s="71"/>
    </row>
    <row r="571" spans="1:3" x14ac:dyDescent="0.2">
      <c r="A571" s="1"/>
      <c r="B571" s="70"/>
      <c r="C571" s="71"/>
    </row>
    <row r="572" spans="1:3" x14ac:dyDescent="0.2">
      <c r="A572" s="1"/>
      <c r="B572" s="70"/>
      <c r="C572" s="71"/>
    </row>
    <row r="573" spans="1:3" x14ac:dyDescent="0.2">
      <c r="A573" s="1"/>
      <c r="B573" s="70"/>
      <c r="C573" s="71"/>
    </row>
    <row r="574" spans="1:3" x14ac:dyDescent="0.2">
      <c r="A574" s="1"/>
      <c r="B574" s="70"/>
      <c r="C574" s="71"/>
    </row>
    <row r="575" spans="1:3" x14ac:dyDescent="0.2">
      <c r="A575" s="1"/>
      <c r="B575" s="70"/>
      <c r="C575" s="71"/>
    </row>
    <row r="576" spans="1:3" x14ac:dyDescent="0.2">
      <c r="A576" s="1"/>
      <c r="B576" s="70"/>
      <c r="C576" s="71"/>
    </row>
    <row r="577" spans="1:3" x14ac:dyDescent="0.2">
      <c r="A577" s="1"/>
      <c r="B577" s="70"/>
      <c r="C577" s="71"/>
    </row>
    <row r="578" spans="1:3" x14ac:dyDescent="0.2">
      <c r="A578" s="1"/>
      <c r="B578" s="70"/>
      <c r="C578" s="71"/>
    </row>
    <row r="579" spans="1:3" x14ac:dyDescent="0.2">
      <c r="A579" s="1"/>
      <c r="B579" s="70"/>
      <c r="C579" s="71"/>
    </row>
    <row r="580" spans="1:3" x14ac:dyDescent="0.2">
      <c r="A580" s="1"/>
      <c r="B580" s="70"/>
      <c r="C580" s="71"/>
    </row>
    <row r="581" spans="1:3" x14ac:dyDescent="0.2">
      <c r="A581" s="1"/>
      <c r="B581" s="70"/>
      <c r="C581" s="71"/>
    </row>
    <row r="582" spans="1:3" x14ac:dyDescent="0.2">
      <c r="A582" s="1"/>
      <c r="B582" s="70"/>
      <c r="C582" s="71"/>
    </row>
    <row r="583" spans="1:3" x14ac:dyDescent="0.2">
      <c r="A583" s="1"/>
      <c r="B583" s="70"/>
      <c r="C583" s="71"/>
    </row>
    <row r="584" spans="1:3" x14ac:dyDescent="0.2">
      <c r="A584" s="1"/>
      <c r="B584" s="70"/>
      <c r="C584" s="71"/>
    </row>
    <row r="585" spans="1:3" x14ac:dyDescent="0.2">
      <c r="A585" s="1"/>
      <c r="B585" s="70"/>
      <c r="C585" s="71"/>
    </row>
    <row r="586" spans="1:3" x14ac:dyDescent="0.2">
      <c r="A586" s="1"/>
      <c r="B586" s="70"/>
      <c r="C586" s="71"/>
    </row>
    <row r="587" spans="1:3" x14ac:dyDescent="0.2">
      <c r="A587" s="1"/>
      <c r="B587" s="70"/>
      <c r="C587" s="71"/>
    </row>
    <row r="588" spans="1:3" x14ac:dyDescent="0.2">
      <c r="A588" s="1"/>
      <c r="B588" s="70"/>
      <c r="C588" s="71"/>
    </row>
    <row r="589" spans="1:3" x14ac:dyDescent="0.2">
      <c r="A589" s="1"/>
      <c r="B589" s="70"/>
      <c r="C589" s="71"/>
    </row>
    <row r="590" spans="1:3" x14ac:dyDescent="0.2">
      <c r="A590" s="1"/>
      <c r="B590" s="70"/>
      <c r="C590" s="71"/>
    </row>
    <row r="591" spans="1:3" x14ac:dyDescent="0.2">
      <c r="A591" s="1"/>
      <c r="B591" s="70"/>
      <c r="C591" s="71"/>
    </row>
    <row r="592" spans="1:3" x14ac:dyDescent="0.2">
      <c r="A592" s="1"/>
      <c r="B592" s="70"/>
      <c r="C592" s="71"/>
    </row>
    <row r="593" spans="1:3" x14ac:dyDescent="0.2">
      <c r="A593" s="1"/>
      <c r="B593" s="70"/>
      <c r="C593" s="71"/>
    </row>
    <row r="594" spans="1:3" x14ac:dyDescent="0.2">
      <c r="A594" s="1"/>
      <c r="B594" s="70"/>
      <c r="C594" s="71"/>
    </row>
    <row r="595" spans="1:3" x14ac:dyDescent="0.2">
      <c r="A595" s="1"/>
      <c r="B595" s="70"/>
      <c r="C595" s="71"/>
    </row>
    <row r="596" spans="1:3" x14ac:dyDescent="0.2">
      <c r="A596" s="1"/>
      <c r="B596" s="70"/>
      <c r="C596" s="71"/>
    </row>
    <row r="597" spans="1:3" x14ac:dyDescent="0.2">
      <c r="A597" s="1"/>
      <c r="B597" s="70"/>
      <c r="C597" s="71"/>
    </row>
    <row r="598" spans="1:3" x14ac:dyDescent="0.2">
      <c r="A598" s="1"/>
      <c r="B598" s="70"/>
      <c r="C598" s="71"/>
    </row>
    <row r="599" spans="1:3" x14ac:dyDescent="0.2">
      <c r="A599" s="1"/>
      <c r="B599" s="70"/>
      <c r="C599" s="71"/>
    </row>
    <row r="600" spans="1:3" x14ac:dyDescent="0.2">
      <c r="A600" s="1"/>
      <c r="B600" s="70"/>
      <c r="C600" s="71"/>
    </row>
    <row r="601" spans="1:3" x14ac:dyDescent="0.2">
      <c r="A601" s="1"/>
      <c r="B601" s="70"/>
      <c r="C601" s="71"/>
    </row>
    <row r="602" spans="1:3" x14ac:dyDescent="0.2">
      <c r="A602" s="1"/>
      <c r="B602" s="70"/>
      <c r="C602" s="71"/>
    </row>
    <row r="603" spans="1:3" x14ac:dyDescent="0.2">
      <c r="A603" s="1"/>
      <c r="B603" s="70"/>
      <c r="C603" s="71"/>
    </row>
    <row r="604" spans="1:3" x14ac:dyDescent="0.2">
      <c r="A604" s="1"/>
      <c r="B604" s="70"/>
      <c r="C604" s="71"/>
    </row>
    <row r="605" spans="1:3" x14ac:dyDescent="0.2">
      <c r="A605" s="1"/>
      <c r="B605" s="70"/>
      <c r="C605" s="71"/>
    </row>
    <row r="606" spans="1:3" x14ac:dyDescent="0.2">
      <c r="A606" s="1"/>
      <c r="B606" s="70"/>
      <c r="C606" s="71"/>
    </row>
    <row r="607" spans="1:3" x14ac:dyDescent="0.2">
      <c r="A607" s="1"/>
      <c r="B607" s="70"/>
      <c r="C607" s="71"/>
    </row>
    <row r="608" spans="1:3" x14ac:dyDescent="0.2">
      <c r="A608" s="1"/>
      <c r="B608" s="70"/>
      <c r="C608" s="71"/>
    </row>
    <row r="609" spans="1:3" x14ac:dyDescent="0.2">
      <c r="A609" s="1"/>
      <c r="B609" s="70"/>
      <c r="C609" s="71"/>
    </row>
    <row r="610" spans="1:3" x14ac:dyDescent="0.2">
      <c r="A610" s="1"/>
      <c r="B610" s="70"/>
      <c r="C610" s="71"/>
    </row>
    <row r="611" spans="1:3" x14ac:dyDescent="0.2">
      <c r="A611" s="1"/>
      <c r="B611" s="70"/>
      <c r="C611" s="71"/>
    </row>
    <row r="612" spans="1:3" x14ac:dyDescent="0.2">
      <c r="A612" s="1"/>
      <c r="B612" s="70"/>
      <c r="C612" s="71"/>
    </row>
    <row r="613" spans="1:3" x14ac:dyDescent="0.2">
      <c r="A613" s="1"/>
      <c r="B613" s="70"/>
      <c r="C613" s="71"/>
    </row>
    <row r="614" spans="1:3" x14ac:dyDescent="0.2">
      <c r="A614" s="1"/>
      <c r="B614" s="70"/>
      <c r="C614" s="71"/>
    </row>
    <row r="615" spans="1:3" x14ac:dyDescent="0.2">
      <c r="A615" s="1"/>
      <c r="B615" s="70"/>
      <c r="C615" s="71"/>
    </row>
    <row r="616" spans="1:3" x14ac:dyDescent="0.2">
      <c r="A616" s="1"/>
      <c r="B616" s="70"/>
      <c r="C616" s="71"/>
    </row>
    <row r="617" spans="1:3" x14ac:dyDescent="0.2">
      <c r="A617" s="1"/>
      <c r="B617" s="70"/>
      <c r="C617" s="71"/>
    </row>
    <row r="618" spans="1:3" x14ac:dyDescent="0.2">
      <c r="A618" s="1"/>
      <c r="B618" s="70"/>
      <c r="C618" s="71"/>
    </row>
    <row r="619" spans="1:3" x14ac:dyDescent="0.2">
      <c r="A619" s="1"/>
      <c r="B619" s="70"/>
      <c r="C619" s="71"/>
    </row>
    <row r="620" spans="1:3" x14ac:dyDescent="0.2">
      <c r="A620" s="1"/>
      <c r="B620" s="70"/>
      <c r="C620" s="71"/>
    </row>
    <row r="621" spans="1:3" x14ac:dyDescent="0.2">
      <c r="A621" s="1"/>
      <c r="B621" s="70"/>
      <c r="C621" s="71"/>
    </row>
    <row r="622" spans="1:3" x14ac:dyDescent="0.2">
      <c r="A622" s="1"/>
      <c r="B622" s="70"/>
      <c r="C622" s="71"/>
    </row>
    <row r="623" spans="1:3" x14ac:dyDescent="0.2">
      <c r="A623" s="1"/>
      <c r="B623" s="70"/>
      <c r="C623" s="71"/>
    </row>
    <row r="624" spans="1:3" x14ac:dyDescent="0.2">
      <c r="A624" s="1"/>
      <c r="B624" s="70"/>
      <c r="C624" s="71"/>
    </row>
    <row r="625" spans="1:3" x14ac:dyDescent="0.2">
      <c r="A625" s="1"/>
      <c r="B625" s="70"/>
      <c r="C625" s="71"/>
    </row>
    <row r="626" spans="1:3" x14ac:dyDescent="0.2">
      <c r="A626" s="1"/>
      <c r="B626" s="70"/>
      <c r="C626" s="71"/>
    </row>
    <row r="627" spans="1:3" x14ac:dyDescent="0.2">
      <c r="A627" s="1"/>
      <c r="B627" s="70"/>
      <c r="C627" s="71"/>
    </row>
    <row r="628" spans="1:3" x14ac:dyDescent="0.2">
      <c r="A628" s="1"/>
      <c r="B628" s="70"/>
      <c r="C628" s="71"/>
    </row>
    <row r="629" spans="1:3" x14ac:dyDescent="0.2">
      <c r="A629" s="1"/>
      <c r="B629" s="70"/>
      <c r="C629" s="71"/>
    </row>
    <row r="630" spans="1:3" x14ac:dyDescent="0.2">
      <c r="A630" s="1"/>
      <c r="B630" s="70"/>
      <c r="C630" s="71"/>
    </row>
    <row r="631" spans="1:3" x14ac:dyDescent="0.2">
      <c r="A631" s="1"/>
      <c r="B631" s="70"/>
      <c r="C631" s="71"/>
    </row>
    <row r="632" spans="1:3" x14ac:dyDescent="0.2">
      <c r="A632" s="1"/>
      <c r="B632" s="70"/>
      <c r="C632" s="71"/>
    </row>
    <row r="633" spans="1:3" x14ac:dyDescent="0.2">
      <c r="A633" s="1"/>
      <c r="B633" s="70"/>
      <c r="C633" s="71"/>
    </row>
    <row r="634" spans="1:3" x14ac:dyDescent="0.2">
      <c r="A634" s="1"/>
      <c r="B634" s="70"/>
      <c r="C634" s="71"/>
    </row>
    <row r="635" spans="1:3" x14ac:dyDescent="0.2">
      <c r="A635" s="1"/>
      <c r="B635" s="70"/>
      <c r="C635" s="71"/>
    </row>
    <row r="636" spans="1:3" x14ac:dyDescent="0.2">
      <c r="A636" s="1"/>
      <c r="B636" s="70"/>
      <c r="C636" s="71"/>
    </row>
    <row r="637" spans="1:3" x14ac:dyDescent="0.2">
      <c r="A637" s="1"/>
      <c r="B637" s="70"/>
      <c r="C637" s="71"/>
    </row>
    <row r="638" spans="1:3" x14ac:dyDescent="0.2">
      <c r="A638" s="1"/>
      <c r="B638" s="70"/>
      <c r="C638" s="71"/>
    </row>
    <row r="639" spans="1:3" x14ac:dyDescent="0.2">
      <c r="A639" s="1"/>
      <c r="B639" s="70"/>
      <c r="C639" s="71"/>
    </row>
    <row r="640" spans="1:3" x14ac:dyDescent="0.2">
      <c r="A640" s="1"/>
      <c r="B640" s="70"/>
      <c r="C640" s="71"/>
    </row>
    <row r="641" spans="1:3" x14ac:dyDescent="0.2">
      <c r="A641" s="1"/>
      <c r="B641" s="70"/>
      <c r="C641" s="71"/>
    </row>
    <row r="642" spans="1:3" x14ac:dyDescent="0.2">
      <c r="A642" s="1"/>
      <c r="B642" s="70"/>
      <c r="C642" s="71"/>
    </row>
    <row r="643" spans="1:3" x14ac:dyDescent="0.2">
      <c r="A643" s="1"/>
      <c r="B643" s="70"/>
      <c r="C643" s="71"/>
    </row>
    <row r="644" spans="1:3" x14ac:dyDescent="0.2">
      <c r="A644" s="1"/>
      <c r="B644" s="70"/>
      <c r="C644" s="71"/>
    </row>
    <row r="645" spans="1:3" x14ac:dyDescent="0.2">
      <c r="A645" s="1"/>
      <c r="B645" s="70"/>
      <c r="C645" s="71"/>
    </row>
    <row r="646" spans="1:3" x14ac:dyDescent="0.2">
      <c r="A646" s="1"/>
      <c r="B646" s="70"/>
      <c r="C646" s="71"/>
    </row>
    <row r="647" spans="1:3" x14ac:dyDescent="0.2">
      <c r="A647" s="1"/>
      <c r="B647" s="70"/>
      <c r="C647" s="71"/>
    </row>
    <row r="648" spans="1:3" x14ac:dyDescent="0.2">
      <c r="A648" s="1"/>
      <c r="B648" s="70"/>
      <c r="C648" s="71"/>
    </row>
    <row r="649" spans="1:3" x14ac:dyDescent="0.2">
      <c r="A649" s="1"/>
      <c r="B649" s="70"/>
      <c r="C649" s="71"/>
    </row>
    <row r="650" spans="1:3" x14ac:dyDescent="0.2">
      <c r="A650" s="1"/>
      <c r="B650" s="70"/>
      <c r="C650" s="71"/>
    </row>
    <row r="651" spans="1:3" x14ac:dyDescent="0.2">
      <c r="A651" s="1"/>
      <c r="B651" s="70"/>
      <c r="C651" s="71"/>
    </row>
    <row r="652" spans="1:3" x14ac:dyDescent="0.2">
      <c r="A652" s="1"/>
      <c r="B652" s="70"/>
      <c r="C652" s="71"/>
    </row>
    <row r="653" spans="1:3" x14ac:dyDescent="0.2">
      <c r="A653" s="1"/>
      <c r="B653" s="70"/>
      <c r="C653" s="71"/>
    </row>
    <row r="654" spans="1:3" x14ac:dyDescent="0.2">
      <c r="A654" s="1"/>
      <c r="B654" s="70"/>
      <c r="C654" s="71"/>
    </row>
    <row r="655" spans="1:3" x14ac:dyDescent="0.2">
      <c r="A655" s="1"/>
      <c r="B655" s="70"/>
      <c r="C655" s="71"/>
    </row>
    <row r="656" spans="1:3" x14ac:dyDescent="0.2">
      <c r="A656" s="1"/>
      <c r="B656" s="70"/>
      <c r="C656" s="71"/>
    </row>
    <row r="657" spans="1:3" x14ac:dyDescent="0.2">
      <c r="A657" s="1"/>
      <c r="B657" s="70"/>
      <c r="C657" s="71"/>
    </row>
    <row r="658" spans="1:3" x14ac:dyDescent="0.2">
      <c r="A658" s="1"/>
      <c r="B658" s="70"/>
      <c r="C658" s="71"/>
    </row>
    <row r="659" spans="1:3" x14ac:dyDescent="0.2">
      <c r="A659" s="1"/>
      <c r="B659" s="70"/>
      <c r="C659" s="71"/>
    </row>
    <row r="660" spans="1:3" x14ac:dyDescent="0.2">
      <c r="A660" s="1"/>
      <c r="B660" s="70"/>
      <c r="C660" s="71"/>
    </row>
    <row r="661" spans="1:3" x14ac:dyDescent="0.2">
      <c r="A661" s="1"/>
      <c r="B661" s="70"/>
      <c r="C661" s="71"/>
    </row>
    <row r="662" spans="1:3" x14ac:dyDescent="0.2">
      <c r="A662" s="1"/>
      <c r="B662" s="70"/>
      <c r="C662" s="71"/>
    </row>
    <row r="663" spans="1:3" x14ac:dyDescent="0.2">
      <c r="A663" s="1"/>
      <c r="B663" s="70"/>
      <c r="C663" s="71"/>
    </row>
    <row r="664" spans="1:3" x14ac:dyDescent="0.2">
      <c r="A664" s="1"/>
      <c r="B664" s="70"/>
      <c r="C664" s="71"/>
    </row>
    <row r="665" spans="1:3" x14ac:dyDescent="0.2">
      <c r="A665" s="1"/>
      <c r="B665" s="70"/>
      <c r="C665" s="71"/>
    </row>
    <row r="666" spans="1:3" x14ac:dyDescent="0.2">
      <c r="A666" s="1"/>
      <c r="B666" s="70"/>
      <c r="C666" s="71"/>
    </row>
    <row r="667" spans="1:3" x14ac:dyDescent="0.2">
      <c r="A667" s="1"/>
      <c r="B667" s="70"/>
      <c r="C667" s="71"/>
    </row>
    <row r="668" spans="1:3" x14ac:dyDescent="0.2">
      <c r="A668" s="1"/>
      <c r="B668" s="70"/>
      <c r="C668" s="71"/>
    </row>
    <row r="669" spans="1:3" x14ac:dyDescent="0.2">
      <c r="A669" s="1"/>
      <c r="B669" s="70"/>
      <c r="C669" s="71"/>
    </row>
    <row r="670" spans="1:3" x14ac:dyDescent="0.2">
      <c r="A670" s="1"/>
      <c r="B670" s="70"/>
      <c r="C670" s="71"/>
    </row>
    <row r="671" spans="1:3" x14ac:dyDescent="0.2">
      <c r="A671" s="1"/>
      <c r="B671" s="70"/>
      <c r="C671" s="71"/>
    </row>
    <row r="672" spans="1:3" x14ac:dyDescent="0.2">
      <c r="A672" s="1"/>
      <c r="B672" s="70"/>
      <c r="C672" s="71"/>
    </row>
    <row r="673" spans="1:3" x14ac:dyDescent="0.2">
      <c r="A673" s="1"/>
      <c r="B673" s="70"/>
      <c r="C673" s="71"/>
    </row>
    <row r="674" spans="1:3" x14ac:dyDescent="0.2">
      <c r="A674" s="1"/>
      <c r="B674" s="70"/>
      <c r="C674" s="71"/>
    </row>
    <row r="675" spans="1:3" x14ac:dyDescent="0.2">
      <c r="A675" s="1"/>
      <c r="B675" s="70"/>
      <c r="C675" s="71"/>
    </row>
    <row r="676" spans="1:3" x14ac:dyDescent="0.2">
      <c r="A676" s="1"/>
      <c r="B676" s="70"/>
      <c r="C676" s="71"/>
    </row>
    <row r="677" spans="1:3" x14ac:dyDescent="0.2">
      <c r="A677" s="1"/>
      <c r="B677" s="70"/>
      <c r="C677" s="71"/>
    </row>
    <row r="678" spans="1:3" x14ac:dyDescent="0.2">
      <c r="A678" s="1"/>
      <c r="B678" s="70"/>
      <c r="C678" s="71"/>
    </row>
    <row r="679" spans="1:3" x14ac:dyDescent="0.2">
      <c r="A679" s="1"/>
      <c r="B679" s="70"/>
      <c r="C679" s="71"/>
    </row>
    <row r="680" spans="1:3" x14ac:dyDescent="0.2">
      <c r="A680" s="1"/>
      <c r="B680" s="70"/>
      <c r="C680" s="71"/>
    </row>
    <row r="681" spans="1:3" x14ac:dyDescent="0.2">
      <c r="A681" s="1"/>
      <c r="B681" s="70"/>
      <c r="C681" s="71"/>
    </row>
    <row r="682" spans="1:3" x14ac:dyDescent="0.2">
      <c r="A682" s="1"/>
      <c r="B682" s="70"/>
      <c r="C682" s="71"/>
    </row>
    <row r="683" spans="1:3" x14ac:dyDescent="0.2">
      <c r="A683" s="1"/>
      <c r="B683" s="70"/>
      <c r="C683" s="71"/>
    </row>
    <row r="684" spans="1:3" x14ac:dyDescent="0.2">
      <c r="A684" s="1"/>
      <c r="B684" s="70"/>
      <c r="C684" s="71"/>
    </row>
    <row r="685" spans="1:3" x14ac:dyDescent="0.2">
      <c r="A685" s="1"/>
      <c r="B685" s="70"/>
      <c r="C685" s="71"/>
    </row>
    <row r="686" spans="1:3" x14ac:dyDescent="0.2">
      <c r="A686" s="1"/>
      <c r="B686" s="70"/>
      <c r="C686" s="71"/>
    </row>
    <row r="687" spans="1:3" x14ac:dyDescent="0.2">
      <c r="A687" s="1"/>
      <c r="B687" s="70"/>
      <c r="C687" s="71"/>
    </row>
    <row r="688" spans="1:3" x14ac:dyDescent="0.2">
      <c r="A688" s="1"/>
      <c r="B688" s="70"/>
      <c r="C688" s="71"/>
    </row>
    <row r="689" spans="1:3" x14ac:dyDescent="0.2">
      <c r="A689" s="1"/>
      <c r="B689" s="70"/>
      <c r="C689" s="71"/>
    </row>
    <row r="690" spans="1:3" x14ac:dyDescent="0.2">
      <c r="A690" s="1"/>
      <c r="B690" s="70"/>
      <c r="C690" s="71"/>
    </row>
    <row r="691" spans="1:3" x14ac:dyDescent="0.2">
      <c r="A691" s="1"/>
      <c r="B691" s="70"/>
      <c r="C691" s="71"/>
    </row>
    <row r="692" spans="1:3" x14ac:dyDescent="0.2">
      <c r="A692" s="1"/>
      <c r="B692" s="70"/>
      <c r="C692" s="71"/>
    </row>
    <row r="693" spans="1:3" x14ac:dyDescent="0.2">
      <c r="A693" s="1"/>
      <c r="B693" s="70"/>
      <c r="C693" s="71"/>
    </row>
    <row r="694" spans="1:3" x14ac:dyDescent="0.2">
      <c r="A694" s="1"/>
      <c r="B694" s="70"/>
      <c r="C694" s="71"/>
    </row>
    <row r="695" spans="1:3" x14ac:dyDescent="0.2">
      <c r="A695" s="1"/>
      <c r="B695" s="70"/>
      <c r="C695" s="71"/>
    </row>
    <row r="696" spans="1:3" x14ac:dyDescent="0.2">
      <c r="A696" s="1"/>
      <c r="B696" s="70"/>
      <c r="C696" s="71"/>
    </row>
    <row r="697" spans="1:3" x14ac:dyDescent="0.2">
      <c r="A697" s="1"/>
      <c r="B697" s="70"/>
      <c r="C697" s="71"/>
    </row>
    <row r="698" spans="1:3" x14ac:dyDescent="0.2">
      <c r="A698" s="1"/>
      <c r="B698" s="70"/>
      <c r="C698" s="71"/>
    </row>
    <row r="699" spans="1:3" x14ac:dyDescent="0.2">
      <c r="A699" s="1"/>
      <c r="B699" s="70"/>
      <c r="C699" s="71"/>
    </row>
    <row r="700" spans="1:3" x14ac:dyDescent="0.2">
      <c r="A700" s="1"/>
      <c r="B700" s="70"/>
      <c r="C700" s="71"/>
    </row>
    <row r="701" spans="1:3" x14ac:dyDescent="0.2">
      <c r="A701" s="1"/>
      <c r="B701" s="70"/>
      <c r="C701" s="71"/>
    </row>
    <row r="702" spans="1:3" x14ac:dyDescent="0.2">
      <c r="A702" s="1"/>
      <c r="B702" s="70"/>
      <c r="C702" s="71"/>
    </row>
    <row r="703" spans="1:3" x14ac:dyDescent="0.2">
      <c r="A703" s="1"/>
      <c r="B703" s="70"/>
      <c r="C703" s="71"/>
    </row>
    <row r="704" spans="1:3" x14ac:dyDescent="0.2">
      <c r="A704" s="1"/>
      <c r="B704" s="70"/>
      <c r="C704" s="71"/>
    </row>
    <row r="705" spans="1:3" x14ac:dyDescent="0.2">
      <c r="A705" s="1"/>
      <c r="B705" s="70"/>
      <c r="C705" s="71"/>
    </row>
    <row r="706" spans="1:3" x14ac:dyDescent="0.2">
      <c r="A706" s="1"/>
      <c r="B706" s="70"/>
      <c r="C706" s="71"/>
    </row>
    <row r="707" spans="1:3" x14ac:dyDescent="0.2">
      <c r="A707" s="1"/>
      <c r="B707" s="70"/>
      <c r="C707" s="71"/>
    </row>
    <row r="708" spans="1:3" x14ac:dyDescent="0.2">
      <c r="A708" s="1"/>
      <c r="B708" s="70"/>
      <c r="C708" s="71"/>
    </row>
    <row r="709" spans="1:3" x14ac:dyDescent="0.2">
      <c r="A709" s="1"/>
      <c r="B709" s="70"/>
      <c r="C709" s="71"/>
    </row>
    <row r="710" spans="1:3" x14ac:dyDescent="0.2">
      <c r="A710" s="1"/>
      <c r="B710" s="70"/>
      <c r="C710" s="71"/>
    </row>
    <row r="711" spans="1:3" x14ac:dyDescent="0.2">
      <c r="A711" s="1"/>
      <c r="B711" s="70"/>
      <c r="C711" s="71"/>
    </row>
    <row r="712" spans="1:3" x14ac:dyDescent="0.2">
      <c r="A712" s="1"/>
      <c r="B712" s="70"/>
      <c r="C712" s="71"/>
    </row>
    <row r="713" spans="1:3" x14ac:dyDescent="0.2">
      <c r="A713" s="1"/>
      <c r="B713" s="70"/>
      <c r="C713" s="71"/>
    </row>
    <row r="714" spans="1:3" x14ac:dyDescent="0.2">
      <c r="A714" s="1"/>
      <c r="B714" s="70"/>
      <c r="C714" s="71"/>
    </row>
    <row r="715" spans="1:3" x14ac:dyDescent="0.2">
      <c r="A715" s="1"/>
      <c r="B715" s="70"/>
      <c r="C715" s="71"/>
    </row>
    <row r="716" spans="1:3" x14ac:dyDescent="0.2">
      <c r="A716" s="1"/>
      <c r="B716" s="70"/>
      <c r="C716" s="71"/>
    </row>
    <row r="717" spans="1:3" x14ac:dyDescent="0.2">
      <c r="A717" s="1"/>
      <c r="B717" s="70"/>
      <c r="C717" s="71"/>
    </row>
    <row r="718" spans="1:3" x14ac:dyDescent="0.2">
      <c r="A718" s="1"/>
      <c r="B718" s="70"/>
      <c r="C718" s="71"/>
    </row>
    <row r="719" spans="1:3" x14ac:dyDescent="0.2">
      <c r="A719" s="1"/>
      <c r="B719" s="70"/>
      <c r="C719" s="71"/>
    </row>
    <row r="720" spans="1:3" x14ac:dyDescent="0.2">
      <c r="A720" s="1"/>
      <c r="B720" s="70"/>
      <c r="C720" s="71"/>
    </row>
    <row r="721" spans="1:3" x14ac:dyDescent="0.2">
      <c r="A721" s="1"/>
      <c r="B721" s="70"/>
      <c r="C721" s="71"/>
    </row>
    <row r="722" spans="1:3" x14ac:dyDescent="0.2">
      <c r="A722" s="1"/>
      <c r="B722" s="70"/>
      <c r="C722" s="71"/>
    </row>
    <row r="723" spans="1:3" x14ac:dyDescent="0.2">
      <c r="A723" s="1"/>
      <c r="B723" s="70"/>
      <c r="C723" s="71"/>
    </row>
    <row r="724" spans="1:3" x14ac:dyDescent="0.2">
      <c r="A724" s="1"/>
      <c r="B724" s="70"/>
      <c r="C724" s="71"/>
    </row>
    <row r="725" spans="1:3" x14ac:dyDescent="0.2">
      <c r="A725" s="1"/>
      <c r="B725" s="70"/>
      <c r="C725" s="71"/>
    </row>
    <row r="726" spans="1:3" x14ac:dyDescent="0.2">
      <c r="A726" s="1"/>
      <c r="B726" s="70"/>
      <c r="C726" s="71"/>
    </row>
    <row r="727" spans="1:3" x14ac:dyDescent="0.2">
      <c r="A727" s="1"/>
      <c r="B727" s="70"/>
      <c r="C727" s="71"/>
    </row>
    <row r="728" spans="1:3" x14ac:dyDescent="0.2">
      <c r="A728" s="1"/>
      <c r="B728" s="70"/>
      <c r="C728" s="71"/>
    </row>
    <row r="729" spans="1:3" x14ac:dyDescent="0.2">
      <c r="A729" s="1"/>
      <c r="B729" s="70"/>
      <c r="C729" s="71"/>
    </row>
    <row r="730" spans="1:3" x14ac:dyDescent="0.2">
      <c r="A730" s="1"/>
      <c r="B730" s="70"/>
      <c r="C730" s="71"/>
    </row>
    <row r="731" spans="1:3" x14ac:dyDescent="0.2">
      <c r="A731" s="1"/>
      <c r="B731" s="70"/>
      <c r="C731" s="71"/>
    </row>
    <row r="732" spans="1:3" x14ac:dyDescent="0.2">
      <c r="A732" s="1"/>
      <c r="B732" s="70"/>
      <c r="C732" s="71"/>
    </row>
    <row r="733" spans="1:3" x14ac:dyDescent="0.2">
      <c r="A733" s="1"/>
      <c r="B733" s="70"/>
      <c r="C733" s="71"/>
    </row>
    <row r="734" spans="1:3" x14ac:dyDescent="0.2">
      <c r="A734" s="1"/>
      <c r="B734" s="70"/>
      <c r="C734" s="71"/>
    </row>
    <row r="735" spans="1:3" x14ac:dyDescent="0.2">
      <c r="A735" s="1"/>
      <c r="B735" s="70"/>
      <c r="C735" s="71"/>
    </row>
    <row r="736" spans="1:3" x14ac:dyDescent="0.2">
      <c r="A736" s="1"/>
      <c r="B736" s="70"/>
      <c r="C736" s="71"/>
    </row>
    <row r="737" spans="1:3" x14ac:dyDescent="0.2">
      <c r="A737" s="1"/>
      <c r="B737" s="70"/>
      <c r="C737" s="71"/>
    </row>
    <row r="738" spans="1:3" x14ac:dyDescent="0.2">
      <c r="A738" s="1"/>
      <c r="B738" s="70"/>
      <c r="C738" s="71"/>
    </row>
    <row r="739" spans="1:3" x14ac:dyDescent="0.2">
      <c r="A739" s="1"/>
      <c r="B739" s="70"/>
      <c r="C739" s="71"/>
    </row>
    <row r="740" spans="1:3" x14ac:dyDescent="0.2">
      <c r="A740" s="1"/>
      <c r="B740" s="70"/>
      <c r="C740" s="71"/>
    </row>
    <row r="741" spans="1:3" x14ac:dyDescent="0.2">
      <c r="A741" s="1"/>
      <c r="B741" s="70"/>
      <c r="C741" s="71"/>
    </row>
    <row r="742" spans="1:3" x14ac:dyDescent="0.2">
      <c r="A742" s="1"/>
      <c r="B742" s="70"/>
      <c r="C742" s="71"/>
    </row>
    <row r="743" spans="1:3" x14ac:dyDescent="0.2">
      <c r="A743" s="1"/>
      <c r="B743" s="70"/>
      <c r="C743" s="71"/>
    </row>
    <row r="744" spans="1:3" x14ac:dyDescent="0.2">
      <c r="A744" s="1"/>
      <c r="B744" s="70"/>
      <c r="C744" s="71"/>
    </row>
    <row r="745" spans="1:3" x14ac:dyDescent="0.2">
      <c r="A745" s="1"/>
      <c r="B745" s="70"/>
      <c r="C745" s="71"/>
    </row>
    <row r="746" spans="1:3" x14ac:dyDescent="0.2">
      <c r="A746" s="1"/>
      <c r="B746" s="70"/>
      <c r="C746" s="71"/>
    </row>
    <row r="747" spans="1:3" x14ac:dyDescent="0.2">
      <c r="A747" s="1"/>
      <c r="B747" s="70"/>
      <c r="C747" s="71"/>
    </row>
    <row r="748" spans="1:3" x14ac:dyDescent="0.2">
      <c r="A748" s="1"/>
      <c r="B748" s="70"/>
      <c r="C748" s="71"/>
    </row>
    <row r="749" spans="1:3" x14ac:dyDescent="0.2">
      <c r="A749" s="1"/>
      <c r="B749" s="70"/>
      <c r="C749" s="71"/>
    </row>
    <row r="750" spans="1:3" x14ac:dyDescent="0.2">
      <c r="A750" s="1"/>
      <c r="B750" s="70"/>
      <c r="C750" s="71"/>
    </row>
    <row r="751" spans="1:3" x14ac:dyDescent="0.2">
      <c r="A751" s="1"/>
      <c r="B751" s="70"/>
      <c r="C751" s="71"/>
    </row>
    <row r="752" spans="1:3" x14ac:dyDescent="0.2">
      <c r="A752" s="1"/>
      <c r="B752" s="70"/>
      <c r="C752" s="71"/>
    </row>
    <row r="753" spans="1:3" x14ac:dyDescent="0.2">
      <c r="A753" s="1"/>
      <c r="B753" s="70"/>
      <c r="C753" s="71"/>
    </row>
    <row r="754" spans="1:3" x14ac:dyDescent="0.2">
      <c r="A754" s="1"/>
      <c r="B754" s="70"/>
      <c r="C754" s="71"/>
    </row>
    <row r="755" spans="1:3" x14ac:dyDescent="0.2">
      <c r="A755" s="1"/>
      <c r="B755" s="70"/>
      <c r="C755" s="71"/>
    </row>
    <row r="756" spans="1:3" x14ac:dyDescent="0.2">
      <c r="A756" s="1"/>
      <c r="B756" s="70"/>
      <c r="C756" s="71"/>
    </row>
    <row r="757" spans="1:3" x14ac:dyDescent="0.2">
      <c r="A757" s="1"/>
      <c r="B757" s="70"/>
      <c r="C757" s="71"/>
    </row>
    <row r="758" spans="1:3" x14ac:dyDescent="0.2">
      <c r="A758" s="1"/>
      <c r="B758" s="70"/>
      <c r="C758" s="71"/>
    </row>
    <row r="759" spans="1:3" x14ac:dyDescent="0.2">
      <c r="A759" s="1"/>
      <c r="B759" s="70"/>
      <c r="C759" s="71"/>
    </row>
    <row r="760" spans="1:3" x14ac:dyDescent="0.2">
      <c r="A760" s="1"/>
      <c r="B760" s="70"/>
      <c r="C760" s="71"/>
    </row>
    <row r="761" spans="1:3" x14ac:dyDescent="0.2">
      <c r="A761" s="1"/>
      <c r="B761" s="70"/>
      <c r="C761" s="71"/>
    </row>
    <row r="762" spans="1:3" x14ac:dyDescent="0.2">
      <c r="A762" s="1"/>
      <c r="B762" s="70"/>
      <c r="C762" s="71"/>
    </row>
    <row r="763" spans="1:3" x14ac:dyDescent="0.2">
      <c r="A763" s="1"/>
      <c r="B763" s="70"/>
      <c r="C763" s="71"/>
    </row>
    <row r="764" spans="1:3" x14ac:dyDescent="0.2">
      <c r="A764" s="1"/>
      <c r="B764" s="70"/>
      <c r="C764" s="71"/>
    </row>
    <row r="765" spans="1:3" x14ac:dyDescent="0.2">
      <c r="A765" s="1"/>
      <c r="B765" s="70"/>
      <c r="C765" s="71"/>
    </row>
    <row r="766" spans="1:3" x14ac:dyDescent="0.2">
      <c r="A766" s="1"/>
      <c r="B766" s="70"/>
      <c r="C766" s="71"/>
    </row>
    <row r="767" spans="1:3" x14ac:dyDescent="0.2">
      <c r="A767" s="1"/>
      <c r="B767" s="70"/>
      <c r="C767" s="71"/>
    </row>
    <row r="768" spans="1:3" x14ac:dyDescent="0.2">
      <c r="A768" s="1"/>
      <c r="B768" s="70"/>
      <c r="C768" s="71"/>
    </row>
    <row r="769" spans="1:3" x14ac:dyDescent="0.2">
      <c r="A769" s="1"/>
      <c r="B769" s="70"/>
      <c r="C769" s="71"/>
    </row>
    <row r="770" spans="1:3" x14ac:dyDescent="0.2">
      <c r="A770" s="1"/>
      <c r="B770" s="70"/>
      <c r="C770" s="71"/>
    </row>
    <row r="771" spans="1:3" x14ac:dyDescent="0.2">
      <c r="A771" s="1"/>
      <c r="B771" s="70"/>
      <c r="C771" s="71"/>
    </row>
    <row r="772" spans="1:3" x14ac:dyDescent="0.2">
      <c r="A772" s="1"/>
      <c r="B772" s="70"/>
      <c r="C772" s="71"/>
    </row>
    <row r="773" spans="1:3" x14ac:dyDescent="0.2">
      <c r="A773" s="1"/>
      <c r="B773" s="70"/>
      <c r="C773" s="71"/>
    </row>
    <row r="774" spans="1:3" x14ac:dyDescent="0.2">
      <c r="A774" s="1"/>
      <c r="B774" s="70"/>
      <c r="C774" s="71"/>
    </row>
    <row r="775" spans="1:3" x14ac:dyDescent="0.2">
      <c r="A775" s="1"/>
      <c r="B775" s="70"/>
      <c r="C775" s="71"/>
    </row>
    <row r="776" spans="1:3" x14ac:dyDescent="0.2">
      <c r="A776" s="1"/>
      <c r="B776" s="70"/>
      <c r="C776" s="71"/>
    </row>
    <row r="777" spans="1:3" x14ac:dyDescent="0.2">
      <c r="A777" s="1"/>
      <c r="B777" s="70"/>
      <c r="C777" s="71"/>
    </row>
    <row r="778" spans="1:3" x14ac:dyDescent="0.2">
      <c r="A778" s="1"/>
      <c r="B778" s="70"/>
      <c r="C778" s="71"/>
    </row>
    <row r="779" spans="1:3" x14ac:dyDescent="0.2">
      <c r="A779" s="1"/>
      <c r="B779" s="70"/>
      <c r="C779" s="71"/>
    </row>
    <row r="780" spans="1:3" x14ac:dyDescent="0.2">
      <c r="A780" s="1"/>
      <c r="B780" s="70"/>
      <c r="C780" s="71"/>
    </row>
    <row r="781" spans="1:3" x14ac:dyDescent="0.2">
      <c r="A781" s="1"/>
      <c r="B781" s="70"/>
      <c r="C781" s="71"/>
    </row>
    <row r="782" spans="1:3" x14ac:dyDescent="0.2">
      <c r="A782" s="1"/>
      <c r="B782" s="70"/>
      <c r="C782" s="71"/>
    </row>
    <row r="783" spans="1:3" x14ac:dyDescent="0.2">
      <c r="A783" s="1"/>
      <c r="B783" s="70"/>
      <c r="C783" s="71"/>
    </row>
    <row r="784" spans="1:3" x14ac:dyDescent="0.2">
      <c r="A784" s="1"/>
      <c r="B784" s="70"/>
      <c r="C784" s="71"/>
    </row>
    <row r="785" spans="1:3" x14ac:dyDescent="0.2">
      <c r="A785" s="1"/>
      <c r="B785" s="70"/>
      <c r="C785" s="71"/>
    </row>
    <row r="786" spans="1:3" x14ac:dyDescent="0.2">
      <c r="A786" s="1"/>
      <c r="B786" s="70"/>
      <c r="C786" s="71"/>
    </row>
    <row r="787" spans="1:3" x14ac:dyDescent="0.2">
      <c r="A787" s="1"/>
      <c r="B787" s="70"/>
      <c r="C787" s="71"/>
    </row>
    <row r="788" spans="1:3" x14ac:dyDescent="0.2">
      <c r="A788" s="1"/>
      <c r="B788" s="70"/>
      <c r="C788" s="71"/>
    </row>
    <row r="789" spans="1:3" x14ac:dyDescent="0.2">
      <c r="A789" s="1"/>
      <c r="B789" s="70"/>
      <c r="C789" s="71"/>
    </row>
    <row r="790" spans="1:3" x14ac:dyDescent="0.2">
      <c r="A790" s="1"/>
      <c r="B790" s="70"/>
      <c r="C790" s="71"/>
    </row>
    <row r="791" spans="1:3" x14ac:dyDescent="0.2">
      <c r="A791" s="1"/>
      <c r="B791" s="70"/>
      <c r="C791" s="71"/>
    </row>
    <row r="792" spans="1:3" x14ac:dyDescent="0.2">
      <c r="A792" s="1"/>
      <c r="B792" s="70"/>
      <c r="C792" s="71"/>
    </row>
    <row r="793" spans="1:3" x14ac:dyDescent="0.2">
      <c r="A793" s="1"/>
      <c r="B793" s="70"/>
      <c r="C793" s="71"/>
    </row>
    <row r="794" spans="1:3" x14ac:dyDescent="0.2">
      <c r="A794" s="1"/>
      <c r="B794" s="70"/>
      <c r="C794" s="71"/>
    </row>
    <row r="795" spans="1:3" x14ac:dyDescent="0.2">
      <c r="A795" s="1"/>
      <c r="B795" s="70"/>
      <c r="C795" s="71"/>
    </row>
    <row r="796" spans="1:3" x14ac:dyDescent="0.2">
      <c r="A796" s="1"/>
      <c r="B796" s="70"/>
      <c r="C796" s="71"/>
    </row>
    <row r="797" spans="1:3" x14ac:dyDescent="0.2">
      <c r="A797" s="1"/>
      <c r="B797" s="70"/>
      <c r="C797" s="71"/>
    </row>
    <row r="798" spans="1:3" x14ac:dyDescent="0.2">
      <c r="A798" s="1"/>
      <c r="B798" s="70"/>
      <c r="C798" s="71"/>
    </row>
    <row r="799" spans="1:3" x14ac:dyDescent="0.2">
      <c r="A799" s="1"/>
      <c r="B799" s="70"/>
      <c r="C799" s="71"/>
    </row>
    <row r="800" spans="1:3" x14ac:dyDescent="0.2">
      <c r="A800" s="1"/>
      <c r="B800" s="70"/>
      <c r="C800" s="71"/>
    </row>
    <row r="801" spans="1:3" x14ac:dyDescent="0.2">
      <c r="A801" s="1"/>
      <c r="B801" s="70"/>
      <c r="C801" s="71"/>
    </row>
    <row r="802" spans="1:3" x14ac:dyDescent="0.2">
      <c r="A802" s="1"/>
      <c r="B802" s="70"/>
      <c r="C802" s="71"/>
    </row>
    <row r="803" spans="1:3" x14ac:dyDescent="0.2">
      <c r="A803" s="1"/>
      <c r="B803" s="70"/>
      <c r="C803" s="71"/>
    </row>
    <row r="804" spans="1:3" x14ac:dyDescent="0.2">
      <c r="A804" s="1"/>
      <c r="B804" s="70"/>
      <c r="C804" s="71"/>
    </row>
    <row r="805" spans="1:3" x14ac:dyDescent="0.2">
      <c r="A805" s="1"/>
      <c r="B805" s="70"/>
      <c r="C805" s="71"/>
    </row>
    <row r="806" spans="1:3" x14ac:dyDescent="0.2">
      <c r="A806" s="1"/>
      <c r="B806" s="70"/>
      <c r="C806" s="71"/>
    </row>
    <row r="807" spans="1:3" x14ac:dyDescent="0.2">
      <c r="A807" s="1"/>
      <c r="B807" s="70"/>
      <c r="C807" s="71"/>
    </row>
    <row r="808" spans="1:3" x14ac:dyDescent="0.2">
      <c r="A808" s="1"/>
      <c r="B808" s="70"/>
      <c r="C808" s="71"/>
    </row>
    <row r="809" spans="1:3" x14ac:dyDescent="0.2">
      <c r="A809" s="1"/>
      <c r="B809" s="70"/>
      <c r="C809" s="71"/>
    </row>
    <row r="810" spans="1:3" x14ac:dyDescent="0.2">
      <c r="A810" s="1"/>
      <c r="B810" s="70"/>
      <c r="C810" s="71"/>
    </row>
    <row r="811" spans="1:3" x14ac:dyDescent="0.2">
      <c r="A811" s="1"/>
      <c r="B811" s="70"/>
      <c r="C811" s="71"/>
    </row>
    <row r="812" spans="1:3" x14ac:dyDescent="0.2">
      <c r="A812" s="1"/>
      <c r="B812" s="70"/>
      <c r="C812" s="71"/>
    </row>
    <row r="813" spans="1:3" x14ac:dyDescent="0.2">
      <c r="A813" s="1"/>
      <c r="B813" s="70"/>
      <c r="C813" s="71"/>
    </row>
    <row r="814" spans="1:3" x14ac:dyDescent="0.2">
      <c r="A814" s="1"/>
      <c r="B814" s="70"/>
      <c r="C814" s="71"/>
    </row>
    <row r="815" spans="1:3" x14ac:dyDescent="0.2">
      <c r="A815" s="1"/>
      <c r="B815" s="70"/>
      <c r="C815" s="71"/>
    </row>
    <row r="816" spans="1:3" x14ac:dyDescent="0.2">
      <c r="A816" s="1"/>
      <c r="B816" s="70"/>
      <c r="C816" s="71"/>
    </row>
    <row r="817" spans="1:3" x14ac:dyDescent="0.2">
      <c r="A817" s="1"/>
      <c r="B817" s="70"/>
      <c r="C817" s="71"/>
    </row>
    <row r="818" spans="1:3" x14ac:dyDescent="0.2">
      <c r="A818" s="1"/>
      <c r="B818" s="70"/>
      <c r="C818" s="71"/>
    </row>
    <row r="819" spans="1:3" x14ac:dyDescent="0.2">
      <c r="A819" s="1"/>
      <c r="B819" s="70"/>
      <c r="C819" s="71"/>
    </row>
    <row r="820" spans="1:3" x14ac:dyDescent="0.2">
      <c r="A820" s="1"/>
      <c r="B820" s="70"/>
      <c r="C820" s="71"/>
    </row>
    <row r="821" spans="1:3" x14ac:dyDescent="0.2">
      <c r="A821" s="1"/>
      <c r="B821" s="70"/>
      <c r="C821" s="71"/>
    </row>
    <row r="822" spans="1:3" x14ac:dyDescent="0.2">
      <c r="A822" s="1"/>
      <c r="B822" s="70"/>
      <c r="C822" s="71"/>
    </row>
    <row r="823" spans="1:3" x14ac:dyDescent="0.2">
      <c r="A823" s="1"/>
      <c r="B823" s="70"/>
      <c r="C823" s="71"/>
    </row>
    <row r="824" spans="1:3" x14ac:dyDescent="0.2">
      <c r="A824" s="1"/>
      <c r="B824" s="70"/>
      <c r="C824" s="71"/>
    </row>
    <row r="825" spans="1:3" x14ac:dyDescent="0.2">
      <c r="A825" s="1"/>
      <c r="B825" s="70"/>
      <c r="C825" s="71"/>
    </row>
    <row r="826" spans="1:3" x14ac:dyDescent="0.2">
      <c r="A826" s="1"/>
      <c r="B826" s="70"/>
      <c r="C826" s="71"/>
    </row>
    <row r="827" spans="1:3" x14ac:dyDescent="0.2">
      <c r="A827" s="1"/>
      <c r="B827" s="70"/>
      <c r="C827" s="71"/>
    </row>
    <row r="828" spans="1:3" x14ac:dyDescent="0.2">
      <c r="A828" s="1"/>
      <c r="B828" s="70"/>
      <c r="C828" s="71"/>
    </row>
    <row r="829" spans="1:3" x14ac:dyDescent="0.2">
      <c r="A829" s="1"/>
      <c r="B829" s="70"/>
      <c r="C829" s="71"/>
    </row>
    <row r="830" spans="1:3" x14ac:dyDescent="0.2">
      <c r="A830" s="1"/>
      <c r="B830" s="70"/>
      <c r="C830" s="71"/>
    </row>
    <row r="831" spans="1:3" x14ac:dyDescent="0.2">
      <c r="A831" s="1"/>
      <c r="B831" s="70"/>
      <c r="C831" s="71"/>
    </row>
    <row r="832" spans="1:3" x14ac:dyDescent="0.2">
      <c r="A832" s="1"/>
      <c r="B832" s="70"/>
      <c r="C832" s="71"/>
    </row>
    <row r="833" spans="1:3" x14ac:dyDescent="0.2">
      <c r="A833" s="1"/>
      <c r="B833" s="70"/>
      <c r="C833" s="71"/>
    </row>
    <row r="834" spans="1:3" x14ac:dyDescent="0.2">
      <c r="A834" s="1"/>
      <c r="B834" s="70"/>
      <c r="C834" s="71"/>
    </row>
    <row r="835" spans="1:3" x14ac:dyDescent="0.2">
      <c r="A835" s="1"/>
      <c r="B835" s="70"/>
      <c r="C835" s="71"/>
    </row>
    <row r="836" spans="1:3" x14ac:dyDescent="0.2">
      <c r="A836" s="1"/>
      <c r="B836" s="70"/>
      <c r="C836" s="71"/>
    </row>
    <row r="837" spans="1:3" x14ac:dyDescent="0.2">
      <c r="A837" s="1"/>
      <c r="B837" s="70"/>
      <c r="C837" s="71"/>
    </row>
    <row r="838" spans="1:3" x14ac:dyDescent="0.2">
      <c r="A838" s="1"/>
      <c r="B838" s="70"/>
      <c r="C838" s="71"/>
    </row>
    <row r="839" spans="1:3" x14ac:dyDescent="0.2">
      <c r="A839" s="1"/>
      <c r="B839" s="70"/>
      <c r="C839" s="71"/>
    </row>
    <row r="840" spans="1:3" x14ac:dyDescent="0.2">
      <c r="A840" s="1"/>
      <c r="B840" s="70"/>
      <c r="C840" s="71"/>
    </row>
    <row r="841" spans="1:3" x14ac:dyDescent="0.2">
      <c r="A841" s="1"/>
      <c r="B841" s="70"/>
      <c r="C841" s="71"/>
    </row>
    <row r="842" spans="1:3" x14ac:dyDescent="0.2">
      <c r="A842" s="1"/>
      <c r="B842" s="70"/>
      <c r="C842" s="71"/>
    </row>
    <row r="843" spans="1:3" x14ac:dyDescent="0.2">
      <c r="A843" s="1"/>
      <c r="B843" s="70"/>
      <c r="C843" s="71"/>
    </row>
    <row r="844" spans="1:3" x14ac:dyDescent="0.2">
      <c r="A844" s="1"/>
      <c r="B844" s="70"/>
      <c r="C844" s="71"/>
    </row>
    <row r="845" spans="1:3" x14ac:dyDescent="0.2">
      <c r="A845" s="1"/>
      <c r="B845" s="70"/>
      <c r="C845" s="71"/>
    </row>
    <row r="846" spans="1:3" x14ac:dyDescent="0.2">
      <c r="A846" s="1"/>
      <c r="B846" s="70"/>
      <c r="C846" s="71"/>
    </row>
    <row r="847" spans="1:3" x14ac:dyDescent="0.2">
      <c r="A847" s="1"/>
      <c r="B847" s="70"/>
      <c r="C847" s="71"/>
    </row>
    <row r="848" spans="1:3" x14ac:dyDescent="0.2">
      <c r="A848" s="1"/>
      <c r="B848" s="70"/>
      <c r="C848" s="71"/>
    </row>
    <row r="849" spans="1:3" x14ac:dyDescent="0.2">
      <c r="A849" s="1"/>
      <c r="B849" s="70"/>
      <c r="C849" s="71"/>
    </row>
    <row r="850" spans="1:3" x14ac:dyDescent="0.2">
      <c r="A850" s="1"/>
      <c r="B850" s="70"/>
      <c r="C850" s="71"/>
    </row>
    <row r="851" spans="1:3" x14ac:dyDescent="0.2">
      <c r="A851" s="1"/>
      <c r="B851" s="70"/>
      <c r="C851" s="71"/>
    </row>
    <row r="852" spans="1:3" x14ac:dyDescent="0.2">
      <c r="A852" s="1"/>
      <c r="B852" s="70"/>
      <c r="C852" s="71"/>
    </row>
    <row r="853" spans="1:3" x14ac:dyDescent="0.2">
      <c r="A853" s="1"/>
      <c r="B853" s="70"/>
      <c r="C853" s="71"/>
    </row>
    <row r="854" spans="1:3" x14ac:dyDescent="0.2">
      <c r="A854" s="1"/>
      <c r="B854" s="70"/>
      <c r="C854" s="71"/>
    </row>
    <row r="855" spans="1:3" x14ac:dyDescent="0.2">
      <c r="A855" s="1"/>
      <c r="B855" s="70"/>
      <c r="C855" s="71"/>
    </row>
    <row r="856" spans="1:3" x14ac:dyDescent="0.2">
      <c r="A856" s="1"/>
      <c r="B856" s="70"/>
      <c r="C856" s="71"/>
    </row>
    <row r="857" spans="1:3" x14ac:dyDescent="0.2">
      <c r="A857" s="1"/>
      <c r="B857" s="70"/>
      <c r="C857" s="71"/>
    </row>
    <row r="858" spans="1:3" x14ac:dyDescent="0.2">
      <c r="A858" s="1"/>
      <c r="B858" s="70"/>
      <c r="C858" s="71"/>
    </row>
    <row r="859" spans="1:3" x14ac:dyDescent="0.2">
      <c r="A859" s="1"/>
      <c r="B859" s="70"/>
      <c r="C859" s="71"/>
    </row>
    <row r="860" spans="1:3" x14ac:dyDescent="0.2">
      <c r="A860" s="1"/>
      <c r="B860" s="70"/>
      <c r="C860" s="71"/>
    </row>
    <row r="861" spans="1:3" x14ac:dyDescent="0.2">
      <c r="A861" s="1"/>
      <c r="B861" s="70"/>
      <c r="C861" s="71"/>
    </row>
    <row r="862" spans="1:3" x14ac:dyDescent="0.2">
      <c r="A862" s="1"/>
      <c r="B862" s="70"/>
      <c r="C862" s="71"/>
    </row>
    <row r="863" spans="1:3" x14ac:dyDescent="0.2">
      <c r="A863" s="1"/>
      <c r="B863" s="70"/>
      <c r="C863" s="71"/>
    </row>
    <row r="864" spans="1:3" x14ac:dyDescent="0.2">
      <c r="A864" s="1"/>
      <c r="B864" s="70"/>
      <c r="C864" s="71"/>
    </row>
    <row r="865" spans="1:3" x14ac:dyDescent="0.2">
      <c r="A865" s="1"/>
      <c r="B865" s="70"/>
      <c r="C865" s="71"/>
    </row>
    <row r="866" spans="1:3" x14ac:dyDescent="0.2">
      <c r="A866" s="1"/>
      <c r="B866" s="70"/>
      <c r="C866" s="71"/>
    </row>
    <row r="867" spans="1:3" x14ac:dyDescent="0.2">
      <c r="A867" s="1"/>
      <c r="B867" s="70"/>
      <c r="C867" s="71"/>
    </row>
    <row r="868" spans="1:3" x14ac:dyDescent="0.2">
      <c r="A868" s="1"/>
      <c r="B868" s="70"/>
      <c r="C868" s="71"/>
    </row>
    <row r="869" spans="1:3" x14ac:dyDescent="0.2">
      <c r="A869" s="1"/>
      <c r="B869" s="70"/>
      <c r="C869" s="71"/>
    </row>
    <row r="870" spans="1:3" x14ac:dyDescent="0.2">
      <c r="A870" s="1"/>
      <c r="B870" s="70"/>
      <c r="C870" s="71"/>
    </row>
    <row r="871" spans="1:3" x14ac:dyDescent="0.2">
      <c r="A871" s="1"/>
      <c r="B871" s="70"/>
      <c r="C871" s="71"/>
    </row>
    <row r="872" spans="1:3" x14ac:dyDescent="0.2">
      <c r="A872" s="1"/>
      <c r="B872" s="70"/>
      <c r="C872" s="71"/>
    </row>
    <row r="873" spans="1:3" x14ac:dyDescent="0.2">
      <c r="A873" s="1"/>
      <c r="B873" s="70"/>
      <c r="C873" s="71"/>
    </row>
    <row r="874" spans="1:3" x14ac:dyDescent="0.2">
      <c r="A874" s="1"/>
      <c r="B874" s="70"/>
      <c r="C874" s="71"/>
    </row>
    <row r="875" spans="1:3" x14ac:dyDescent="0.2">
      <c r="A875" s="1"/>
      <c r="B875" s="70"/>
      <c r="C875" s="71"/>
    </row>
    <row r="876" spans="1:3" x14ac:dyDescent="0.2">
      <c r="A876" s="1"/>
      <c r="B876" s="70"/>
      <c r="C876" s="71"/>
    </row>
    <row r="877" spans="1:3" x14ac:dyDescent="0.2">
      <c r="A877" s="1"/>
      <c r="B877" s="70"/>
      <c r="C877" s="71"/>
    </row>
    <row r="878" spans="1:3" x14ac:dyDescent="0.2">
      <c r="A878" s="1"/>
      <c r="B878" s="70"/>
      <c r="C878" s="71"/>
    </row>
    <row r="879" spans="1:3" x14ac:dyDescent="0.2">
      <c r="A879" s="1"/>
      <c r="B879" s="70"/>
      <c r="C879" s="71"/>
    </row>
    <row r="880" spans="1:3" x14ac:dyDescent="0.2">
      <c r="A880" s="1"/>
      <c r="B880" s="70"/>
      <c r="C880" s="71"/>
    </row>
    <row r="881" spans="1:3" x14ac:dyDescent="0.2">
      <c r="A881" s="1"/>
      <c r="B881" s="70"/>
      <c r="C881" s="71"/>
    </row>
    <row r="882" spans="1:3" x14ac:dyDescent="0.2">
      <c r="A882" s="1"/>
      <c r="B882" s="70"/>
      <c r="C882" s="71"/>
    </row>
    <row r="883" spans="1:3" x14ac:dyDescent="0.2">
      <c r="A883" s="1"/>
      <c r="B883" s="70"/>
      <c r="C883" s="71"/>
    </row>
    <row r="884" spans="1:3" x14ac:dyDescent="0.2">
      <c r="A884" s="1"/>
      <c r="B884" s="70"/>
      <c r="C884" s="71"/>
    </row>
    <row r="885" spans="1:3" x14ac:dyDescent="0.2">
      <c r="A885" s="1"/>
      <c r="B885" s="70"/>
      <c r="C885" s="71"/>
    </row>
    <row r="886" spans="1:3" x14ac:dyDescent="0.2">
      <c r="A886" s="1"/>
      <c r="B886" s="70"/>
      <c r="C886" s="71"/>
    </row>
    <row r="887" spans="1:3" x14ac:dyDescent="0.2">
      <c r="A887" s="1"/>
      <c r="B887" s="70"/>
      <c r="C887" s="71"/>
    </row>
    <row r="888" spans="1:3" x14ac:dyDescent="0.2">
      <c r="A888" s="1"/>
      <c r="B888" s="70"/>
      <c r="C888" s="71"/>
    </row>
    <row r="889" spans="1:3" x14ac:dyDescent="0.2">
      <c r="A889" s="1"/>
      <c r="B889" s="70"/>
      <c r="C889" s="71"/>
    </row>
    <row r="890" spans="1:3" x14ac:dyDescent="0.2">
      <c r="A890" s="1"/>
      <c r="B890" s="70"/>
      <c r="C890" s="71"/>
    </row>
    <row r="891" spans="1:3" x14ac:dyDescent="0.2">
      <c r="A891" s="1"/>
      <c r="B891" s="70"/>
      <c r="C891" s="71"/>
    </row>
    <row r="892" spans="1:3" x14ac:dyDescent="0.2">
      <c r="A892" s="1"/>
      <c r="B892" s="70"/>
      <c r="C892" s="71"/>
    </row>
    <row r="893" spans="1:3" x14ac:dyDescent="0.2">
      <c r="A893" s="1"/>
      <c r="B893" s="70"/>
      <c r="C893" s="71"/>
    </row>
    <row r="894" spans="1:3" x14ac:dyDescent="0.2">
      <c r="A894" s="1"/>
      <c r="B894" s="70"/>
      <c r="C894" s="71"/>
    </row>
    <row r="895" spans="1:3" x14ac:dyDescent="0.2">
      <c r="A895" s="1"/>
      <c r="B895" s="70"/>
      <c r="C895" s="71"/>
    </row>
    <row r="896" spans="1:3" x14ac:dyDescent="0.2">
      <c r="A896" s="1"/>
      <c r="B896" s="70"/>
      <c r="C896" s="71"/>
    </row>
    <row r="897" spans="1:3" x14ac:dyDescent="0.2">
      <c r="A897" s="1"/>
      <c r="B897" s="70"/>
      <c r="C897" s="71"/>
    </row>
    <row r="898" spans="1:3" x14ac:dyDescent="0.2">
      <c r="A898" s="1"/>
      <c r="B898" s="70"/>
      <c r="C898" s="71"/>
    </row>
    <row r="899" spans="1:3" x14ac:dyDescent="0.2">
      <c r="A899" s="1"/>
      <c r="B899" s="70"/>
      <c r="C899" s="71"/>
    </row>
    <row r="900" spans="1:3" x14ac:dyDescent="0.2">
      <c r="A900" s="1"/>
      <c r="B900" s="70"/>
      <c r="C900" s="71"/>
    </row>
    <row r="901" spans="1:3" x14ac:dyDescent="0.2">
      <c r="A901" s="1"/>
      <c r="B901" s="70"/>
      <c r="C901" s="71"/>
    </row>
    <row r="902" spans="1:3" x14ac:dyDescent="0.2">
      <c r="A902" s="1"/>
      <c r="B902" s="70"/>
      <c r="C902" s="71"/>
    </row>
    <row r="903" spans="1:3" x14ac:dyDescent="0.2">
      <c r="A903" s="1"/>
      <c r="B903" s="70"/>
      <c r="C903" s="71"/>
    </row>
    <row r="904" spans="1:3" x14ac:dyDescent="0.2">
      <c r="A904" s="1"/>
      <c r="B904" s="70"/>
      <c r="C904" s="71"/>
    </row>
    <row r="905" spans="1:3" x14ac:dyDescent="0.2">
      <c r="A905" s="1"/>
      <c r="B905" s="70"/>
      <c r="C905" s="71"/>
    </row>
    <row r="906" spans="1:3" x14ac:dyDescent="0.2">
      <c r="A906" s="1"/>
      <c r="B906" s="70"/>
      <c r="C906" s="71"/>
    </row>
    <row r="907" spans="1:3" x14ac:dyDescent="0.2">
      <c r="A907" s="1"/>
      <c r="B907" s="70"/>
      <c r="C907" s="71"/>
    </row>
    <row r="908" spans="1:3" x14ac:dyDescent="0.2">
      <c r="A908" s="1"/>
      <c r="B908" s="70"/>
      <c r="C908" s="71"/>
    </row>
    <row r="909" spans="1:3" x14ac:dyDescent="0.2">
      <c r="A909" s="1"/>
      <c r="B909" s="70"/>
      <c r="C909" s="71"/>
    </row>
    <row r="910" spans="1:3" x14ac:dyDescent="0.2">
      <c r="A910" s="1"/>
      <c r="B910" s="70"/>
      <c r="C910" s="71"/>
    </row>
    <row r="911" spans="1:3" x14ac:dyDescent="0.2">
      <c r="A911" s="1"/>
      <c r="B911" s="70"/>
      <c r="C911" s="71"/>
    </row>
    <row r="912" spans="1:3" x14ac:dyDescent="0.2">
      <c r="A912" s="1"/>
      <c r="B912" s="70"/>
      <c r="C912" s="71"/>
    </row>
    <row r="913" spans="1:3" x14ac:dyDescent="0.2">
      <c r="A913" s="1"/>
      <c r="B913" s="70"/>
      <c r="C913" s="71"/>
    </row>
    <row r="914" spans="1:3" x14ac:dyDescent="0.2">
      <c r="A914" s="1"/>
      <c r="B914" s="70"/>
      <c r="C914" s="71"/>
    </row>
    <row r="915" spans="1:3" x14ac:dyDescent="0.2">
      <c r="A915" s="1"/>
      <c r="B915" s="70"/>
      <c r="C915" s="71"/>
    </row>
    <row r="916" spans="1:3" x14ac:dyDescent="0.2">
      <c r="A916" s="1"/>
      <c r="B916" s="70"/>
      <c r="C916" s="71"/>
    </row>
    <row r="917" spans="1:3" x14ac:dyDescent="0.2">
      <c r="A917" s="1"/>
      <c r="B917" s="70"/>
      <c r="C917" s="71"/>
    </row>
    <row r="918" spans="1:3" x14ac:dyDescent="0.2">
      <c r="A918" s="1"/>
      <c r="B918" s="70"/>
      <c r="C918" s="71"/>
    </row>
    <row r="919" spans="1:3" x14ac:dyDescent="0.2">
      <c r="A919" s="1"/>
      <c r="B919" s="70"/>
      <c r="C919" s="71"/>
    </row>
    <row r="920" spans="1:3" x14ac:dyDescent="0.2">
      <c r="A920" s="1"/>
      <c r="B920" s="70"/>
      <c r="C920" s="71"/>
    </row>
    <row r="921" spans="1:3" x14ac:dyDescent="0.2">
      <c r="A921" s="1"/>
      <c r="B921" s="70"/>
      <c r="C921" s="71"/>
    </row>
    <row r="922" spans="1:3" x14ac:dyDescent="0.2">
      <c r="A922" s="1"/>
      <c r="B922" s="70"/>
      <c r="C922" s="71"/>
    </row>
    <row r="923" spans="1:3" x14ac:dyDescent="0.2">
      <c r="A923" s="1"/>
      <c r="B923" s="70"/>
      <c r="C923" s="71"/>
    </row>
    <row r="924" spans="1:3" x14ac:dyDescent="0.2">
      <c r="A924" s="1"/>
      <c r="B924" s="70"/>
      <c r="C924" s="71"/>
    </row>
    <row r="925" spans="1:3" x14ac:dyDescent="0.2">
      <c r="A925" s="1"/>
      <c r="B925" s="70"/>
      <c r="C925" s="71"/>
    </row>
    <row r="926" spans="1:3" x14ac:dyDescent="0.2">
      <c r="A926" s="1"/>
      <c r="B926" s="70"/>
      <c r="C926" s="71"/>
    </row>
    <row r="927" spans="1:3" x14ac:dyDescent="0.2">
      <c r="A927" s="1"/>
      <c r="B927" s="70"/>
      <c r="C927" s="71"/>
    </row>
    <row r="928" spans="1:3" x14ac:dyDescent="0.2">
      <c r="A928" s="1"/>
      <c r="B928" s="70"/>
      <c r="C928" s="71"/>
    </row>
    <row r="929" spans="1:3" x14ac:dyDescent="0.2">
      <c r="A929" s="1"/>
      <c r="B929" s="70"/>
      <c r="C929" s="71"/>
    </row>
    <row r="930" spans="1:3" x14ac:dyDescent="0.2">
      <c r="A930" s="1"/>
      <c r="B930" s="70"/>
      <c r="C930" s="71"/>
    </row>
    <row r="931" spans="1:3" x14ac:dyDescent="0.2">
      <c r="A931" s="1"/>
      <c r="B931" s="70"/>
      <c r="C931" s="71"/>
    </row>
    <row r="932" spans="1:3" x14ac:dyDescent="0.2">
      <c r="A932" s="1"/>
      <c r="B932" s="70"/>
      <c r="C932" s="71"/>
    </row>
    <row r="933" spans="1:3" x14ac:dyDescent="0.2">
      <c r="A933" s="1"/>
      <c r="B933" s="70"/>
      <c r="C933" s="71"/>
    </row>
    <row r="934" spans="1:3" x14ac:dyDescent="0.2">
      <c r="A934" s="1"/>
      <c r="B934" s="70"/>
      <c r="C934" s="71"/>
    </row>
    <row r="935" spans="1:3" x14ac:dyDescent="0.2">
      <c r="A935" s="1"/>
      <c r="B935" s="70"/>
      <c r="C935" s="71"/>
    </row>
    <row r="936" spans="1:3" x14ac:dyDescent="0.2">
      <c r="A936" s="1"/>
      <c r="B936" s="70"/>
      <c r="C936" s="71"/>
    </row>
    <row r="937" spans="1:3" x14ac:dyDescent="0.2">
      <c r="A937" s="1"/>
      <c r="B937" s="70"/>
      <c r="C937" s="71"/>
    </row>
    <row r="938" spans="1:3" x14ac:dyDescent="0.2">
      <c r="A938" s="1"/>
      <c r="B938" s="70"/>
      <c r="C938" s="71"/>
    </row>
    <row r="939" spans="1:3" x14ac:dyDescent="0.2">
      <c r="A939" s="1"/>
      <c r="B939" s="70"/>
      <c r="C939" s="71"/>
    </row>
    <row r="940" spans="1:3" x14ac:dyDescent="0.2">
      <c r="A940" s="1"/>
      <c r="B940" s="70"/>
      <c r="C940" s="71"/>
    </row>
    <row r="941" spans="1:3" x14ac:dyDescent="0.2">
      <c r="A941" s="1"/>
      <c r="B941" s="70"/>
      <c r="C941" s="71"/>
    </row>
    <row r="942" spans="1:3" x14ac:dyDescent="0.2">
      <c r="A942" s="1"/>
      <c r="B942" s="70"/>
      <c r="C942" s="71"/>
    </row>
    <row r="943" spans="1:3" x14ac:dyDescent="0.2">
      <c r="A943" s="1"/>
      <c r="B943" s="70"/>
      <c r="C943" s="71"/>
    </row>
    <row r="944" spans="1:3" x14ac:dyDescent="0.2">
      <c r="A944" s="1"/>
      <c r="B944" s="70"/>
      <c r="C944" s="71"/>
    </row>
    <row r="945" spans="1:3" x14ac:dyDescent="0.2">
      <c r="A945" s="1"/>
      <c r="B945" s="70"/>
      <c r="C945" s="71"/>
    </row>
    <row r="946" spans="1:3" x14ac:dyDescent="0.2">
      <c r="A946" s="1"/>
      <c r="B946" s="70"/>
      <c r="C946" s="71"/>
    </row>
    <row r="947" spans="1:3" x14ac:dyDescent="0.2">
      <c r="A947" s="1"/>
      <c r="B947" s="70"/>
      <c r="C947" s="71"/>
    </row>
    <row r="948" spans="1:3" x14ac:dyDescent="0.2">
      <c r="A948" s="1"/>
      <c r="B948" s="70"/>
      <c r="C948" s="71"/>
    </row>
    <row r="949" spans="1:3" x14ac:dyDescent="0.2">
      <c r="A949" s="1"/>
      <c r="B949" s="70"/>
      <c r="C949" s="71"/>
    </row>
    <row r="950" spans="1:3" x14ac:dyDescent="0.2">
      <c r="A950" s="1"/>
      <c r="B950" s="70"/>
      <c r="C950" s="71"/>
    </row>
    <row r="951" spans="1:3" x14ac:dyDescent="0.2">
      <c r="A951" s="1"/>
      <c r="B951" s="70"/>
      <c r="C951" s="71"/>
    </row>
    <row r="952" spans="1:3" x14ac:dyDescent="0.2">
      <c r="A952" s="1"/>
      <c r="B952" s="70"/>
      <c r="C952" s="71"/>
    </row>
    <row r="953" spans="1:3" x14ac:dyDescent="0.2">
      <c r="A953" s="1"/>
      <c r="B953" s="70"/>
      <c r="C953" s="71"/>
    </row>
    <row r="954" spans="1:3" x14ac:dyDescent="0.2">
      <c r="A954" s="1"/>
      <c r="B954" s="70"/>
      <c r="C954" s="71"/>
    </row>
    <row r="955" spans="1:3" x14ac:dyDescent="0.2">
      <c r="A955" s="1"/>
      <c r="B955" s="70"/>
      <c r="C955" s="71"/>
    </row>
    <row r="956" spans="1:3" x14ac:dyDescent="0.2">
      <c r="A956" s="1"/>
      <c r="B956" s="70"/>
      <c r="C956" s="71"/>
    </row>
    <row r="957" spans="1:3" x14ac:dyDescent="0.2">
      <c r="A957" s="1"/>
      <c r="B957" s="70"/>
      <c r="C957" s="71"/>
    </row>
    <row r="958" spans="1:3" x14ac:dyDescent="0.2">
      <c r="A958" s="1"/>
      <c r="B958" s="70"/>
      <c r="C958" s="71"/>
    </row>
    <row r="959" spans="1:3" x14ac:dyDescent="0.2">
      <c r="A959" s="1"/>
      <c r="B959" s="70"/>
      <c r="C959" s="71"/>
    </row>
    <row r="960" spans="1:3" x14ac:dyDescent="0.2">
      <c r="A960" s="1"/>
      <c r="B960" s="70"/>
      <c r="C960" s="71"/>
    </row>
    <row r="961" spans="1:3" x14ac:dyDescent="0.2">
      <c r="A961" s="1"/>
      <c r="B961" s="70"/>
      <c r="C961" s="71"/>
    </row>
    <row r="962" spans="1:3" x14ac:dyDescent="0.2">
      <c r="A962" s="1"/>
      <c r="B962" s="70"/>
      <c r="C962" s="71"/>
    </row>
    <row r="963" spans="1:3" x14ac:dyDescent="0.2">
      <c r="A963" s="1"/>
      <c r="B963" s="70"/>
      <c r="C963" s="71"/>
    </row>
    <row r="964" spans="1:3" x14ac:dyDescent="0.2">
      <c r="A964" s="1"/>
      <c r="B964" s="70"/>
      <c r="C964" s="71"/>
    </row>
    <row r="965" spans="1:3" x14ac:dyDescent="0.2">
      <c r="A965" s="1"/>
      <c r="B965" s="70"/>
      <c r="C965" s="71"/>
    </row>
    <row r="966" spans="1:3" x14ac:dyDescent="0.2">
      <c r="A966" s="1"/>
      <c r="B966" s="70"/>
      <c r="C966" s="71"/>
    </row>
    <row r="967" spans="1:3" x14ac:dyDescent="0.2">
      <c r="A967" s="1"/>
      <c r="B967" s="70"/>
      <c r="C967" s="71"/>
    </row>
    <row r="968" spans="1:3" x14ac:dyDescent="0.2">
      <c r="A968" s="1"/>
      <c r="B968" s="70"/>
      <c r="C968" s="71"/>
    </row>
    <row r="969" spans="1:3" x14ac:dyDescent="0.2">
      <c r="A969" s="1"/>
      <c r="B969" s="70"/>
      <c r="C969" s="71"/>
    </row>
    <row r="970" spans="1:3" x14ac:dyDescent="0.2">
      <c r="A970" s="1"/>
      <c r="B970" s="70"/>
      <c r="C970" s="71"/>
    </row>
    <row r="971" spans="1:3" x14ac:dyDescent="0.2">
      <c r="A971" s="1"/>
      <c r="B971" s="70"/>
      <c r="C971" s="71"/>
    </row>
    <row r="972" spans="1:3" x14ac:dyDescent="0.2">
      <c r="A972" s="1"/>
      <c r="B972" s="1"/>
    </row>
    <row r="973" spans="1:3" x14ac:dyDescent="0.2">
      <c r="A973" s="1"/>
      <c r="B973" s="1"/>
    </row>
    <row r="974" spans="1:3" x14ac:dyDescent="0.2">
      <c r="A974" s="1"/>
      <c r="B974" s="1"/>
    </row>
    <row r="975" spans="1:3" x14ac:dyDescent="0.2">
      <c r="A975" s="1"/>
      <c r="B975" s="1"/>
    </row>
    <row r="976" spans="1:3" x14ac:dyDescent="0.2">
      <c r="A976" s="1"/>
      <c r="B976" s="1"/>
    </row>
    <row r="977" spans="1:2" x14ac:dyDescent="0.2">
      <c r="A977" s="1"/>
      <c r="B977" s="1"/>
    </row>
    <row r="978" spans="1:2" x14ac:dyDescent="0.2">
      <c r="A978" s="1"/>
      <c r="B978" s="1"/>
    </row>
    <row r="979" spans="1:2" x14ac:dyDescent="0.2">
      <c r="A979" s="1"/>
      <c r="B979" s="1"/>
    </row>
    <row r="980" spans="1:2" x14ac:dyDescent="0.2">
      <c r="A980" s="1"/>
      <c r="B980" s="1"/>
    </row>
    <row r="981" spans="1:2" x14ac:dyDescent="0.2">
      <c r="A981" s="1"/>
      <c r="B981" s="1"/>
    </row>
    <row r="982" spans="1:2" x14ac:dyDescent="0.2">
      <c r="A982" s="1"/>
      <c r="B982" s="1"/>
    </row>
    <row r="983" spans="1:2" x14ac:dyDescent="0.2">
      <c r="A983" s="1"/>
      <c r="B983" s="1"/>
    </row>
    <row r="984" spans="1:2" x14ac:dyDescent="0.2">
      <c r="A984" s="1"/>
      <c r="B984" s="1"/>
    </row>
    <row r="985" spans="1:2" x14ac:dyDescent="0.2">
      <c r="A985" s="1"/>
      <c r="B985" s="1"/>
    </row>
    <row r="986" spans="1:2" x14ac:dyDescent="0.2">
      <c r="A986" s="1"/>
      <c r="B986" s="1"/>
    </row>
    <row r="987" spans="1:2" x14ac:dyDescent="0.2">
      <c r="A987" s="1"/>
      <c r="B987" s="1"/>
    </row>
    <row r="988" spans="1:2" x14ac:dyDescent="0.2">
      <c r="A988" s="1"/>
      <c r="B988" s="1"/>
    </row>
    <row r="989" spans="1:2" x14ac:dyDescent="0.2">
      <c r="A989" s="1"/>
      <c r="B989" s="1"/>
    </row>
    <row r="990" spans="1:2" x14ac:dyDescent="0.2">
      <c r="A990" s="1"/>
      <c r="B990" s="1"/>
    </row>
    <row r="991" spans="1:2" x14ac:dyDescent="0.2">
      <c r="A991" s="1"/>
      <c r="B991" s="1"/>
    </row>
    <row r="992" spans="1:2" x14ac:dyDescent="0.2">
      <c r="A992" s="1"/>
      <c r="B992" s="1"/>
    </row>
    <row r="993" spans="1:2" x14ac:dyDescent="0.2">
      <c r="A993" s="1"/>
      <c r="B993" s="1"/>
    </row>
    <row r="994" spans="1:2" x14ac:dyDescent="0.2">
      <c r="A994" s="1"/>
      <c r="B994" s="1"/>
    </row>
    <row r="995" spans="1:2" x14ac:dyDescent="0.2">
      <c r="A995" s="1"/>
      <c r="B995" s="1"/>
    </row>
    <row r="996" spans="1:2" x14ac:dyDescent="0.2">
      <c r="A996" s="1"/>
      <c r="B996" s="1"/>
    </row>
    <row r="997" spans="1:2" x14ac:dyDescent="0.2">
      <c r="A997" s="1"/>
      <c r="B997" s="1"/>
    </row>
    <row r="998" spans="1:2" x14ac:dyDescent="0.2">
      <c r="A998" s="1"/>
      <c r="B998" s="1"/>
    </row>
    <row r="999" spans="1:2" x14ac:dyDescent="0.2">
      <c r="A999" s="1"/>
      <c r="B999" s="1"/>
    </row>
    <row r="1000" spans="1:2" x14ac:dyDescent="0.2">
      <c r="A1000" s="1"/>
      <c r="B1000" s="1"/>
    </row>
    <row r="1001" spans="1:2" x14ac:dyDescent="0.2">
      <c r="A1001" s="1"/>
      <c r="B1001" s="1"/>
    </row>
    <row r="1002" spans="1:2" x14ac:dyDescent="0.2">
      <c r="A1002" s="1"/>
      <c r="B1002" s="1"/>
    </row>
    <row r="1003" spans="1:2" x14ac:dyDescent="0.2">
      <c r="A1003" s="1"/>
      <c r="B1003" s="1"/>
    </row>
    <row r="1004" spans="1:2" x14ac:dyDescent="0.2">
      <c r="A1004" s="1"/>
      <c r="B1004" s="1"/>
    </row>
    <row r="1005" spans="1:2" x14ac:dyDescent="0.2">
      <c r="A1005" s="1"/>
      <c r="B1005" s="1"/>
    </row>
    <row r="1006" spans="1:2" x14ac:dyDescent="0.2">
      <c r="A1006" s="1"/>
      <c r="B1006" s="1"/>
    </row>
    <row r="1007" spans="1:2" x14ac:dyDescent="0.2">
      <c r="A1007" s="1"/>
      <c r="B1007" s="1"/>
    </row>
    <row r="1008" spans="1:2" x14ac:dyDescent="0.2">
      <c r="A1008" s="1"/>
      <c r="B1008" s="1"/>
    </row>
    <row r="1009" spans="1:2" x14ac:dyDescent="0.2">
      <c r="A1009" s="1"/>
      <c r="B1009" s="1"/>
    </row>
    <row r="1010" spans="1:2" x14ac:dyDescent="0.2">
      <c r="A1010" s="1"/>
      <c r="B1010" s="1"/>
    </row>
    <row r="1011" spans="1:2" x14ac:dyDescent="0.2">
      <c r="A1011" s="1"/>
      <c r="B1011" s="1"/>
    </row>
    <row r="1012" spans="1:2" x14ac:dyDescent="0.2">
      <c r="A1012" s="1"/>
      <c r="B1012" s="1"/>
    </row>
    <row r="1013" spans="1:2" x14ac:dyDescent="0.2">
      <c r="A1013" s="1"/>
      <c r="B1013" s="1"/>
    </row>
    <row r="1014" spans="1:2" x14ac:dyDescent="0.2">
      <c r="A1014" s="1"/>
      <c r="B1014" s="1"/>
    </row>
    <row r="1015" spans="1:2" x14ac:dyDescent="0.2">
      <c r="A1015" s="1"/>
      <c r="B1015" s="1"/>
    </row>
    <row r="1016" spans="1:2" x14ac:dyDescent="0.2">
      <c r="A1016" s="1"/>
      <c r="B1016" s="1"/>
    </row>
    <row r="1017" spans="1:2" x14ac:dyDescent="0.2">
      <c r="A1017" s="1"/>
      <c r="B1017" s="1"/>
    </row>
    <row r="1018" spans="1:2" x14ac:dyDescent="0.2">
      <c r="A1018" s="1"/>
      <c r="B1018" s="1"/>
    </row>
    <row r="1019" spans="1:2" x14ac:dyDescent="0.2">
      <c r="A1019" s="1"/>
      <c r="B1019" s="1"/>
    </row>
    <row r="1020" spans="1:2" x14ac:dyDescent="0.2">
      <c r="A1020" s="1"/>
      <c r="B1020" s="1"/>
    </row>
    <row r="1021" spans="1:2" x14ac:dyDescent="0.2">
      <c r="A1021" s="1"/>
      <c r="B1021" s="1"/>
    </row>
    <row r="1022" spans="1:2" x14ac:dyDescent="0.2">
      <c r="A1022" s="1"/>
      <c r="B1022" s="1"/>
    </row>
    <row r="1023" spans="1:2" x14ac:dyDescent="0.2">
      <c r="A1023" s="1"/>
      <c r="B1023" s="1"/>
    </row>
    <row r="1024" spans="1:2" x14ac:dyDescent="0.2">
      <c r="A1024" s="1"/>
      <c r="B1024" s="1"/>
    </row>
    <row r="1025" spans="1:2" x14ac:dyDescent="0.2">
      <c r="A1025" s="1"/>
      <c r="B1025" s="1"/>
    </row>
    <row r="1026" spans="1:2" x14ac:dyDescent="0.2">
      <c r="A1026" s="1"/>
      <c r="B1026" s="1"/>
    </row>
    <row r="1027" spans="1:2" x14ac:dyDescent="0.2">
      <c r="A1027" s="1"/>
      <c r="B1027" s="1"/>
    </row>
    <row r="1028" spans="1:2" x14ac:dyDescent="0.2">
      <c r="A1028" s="1"/>
      <c r="B1028" s="1"/>
    </row>
    <row r="1029" spans="1:2" x14ac:dyDescent="0.2">
      <c r="A1029" s="1"/>
      <c r="B1029" s="1"/>
    </row>
    <row r="1030" spans="1:2" x14ac:dyDescent="0.2">
      <c r="A1030" s="1"/>
      <c r="B1030" s="1"/>
    </row>
    <row r="1031" spans="1:2" x14ac:dyDescent="0.2">
      <c r="A1031" s="1"/>
      <c r="B1031" s="1"/>
    </row>
    <row r="1032" spans="1:2" x14ac:dyDescent="0.2">
      <c r="A1032" s="1"/>
      <c r="B1032" s="1"/>
    </row>
    <row r="1033" spans="1:2" x14ac:dyDescent="0.2">
      <c r="A1033" s="1"/>
      <c r="B1033" s="1"/>
    </row>
    <row r="1034" spans="1:2" x14ac:dyDescent="0.2">
      <c r="A1034" s="1"/>
      <c r="B1034" s="1"/>
    </row>
    <row r="1035" spans="1:2" x14ac:dyDescent="0.2">
      <c r="A1035" s="1"/>
      <c r="B1035" s="1"/>
    </row>
    <row r="1036" spans="1:2" x14ac:dyDescent="0.2">
      <c r="A1036" s="1"/>
      <c r="B1036" s="1"/>
    </row>
    <row r="1037" spans="1:2" x14ac:dyDescent="0.2">
      <c r="A1037" s="1"/>
      <c r="B1037" s="1"/>
    </row>
    <row r="1038" spans="1:2" x14ac:dyDescent="0.2">
      <c r="A1038" s="1"/>
      <c r="B1038" s="1"/>
    </row>
    <row r="1039" spans="1:2" x14ac:dyDescent="0.2">
      <c r="A1039" s="1"/>
      <c r="B1039" s="1"/>
    </row>
    <row r="1040" spans="1:2" x14ac:dyDescent="0.2">
      <c r="A1040" s="1"/>
      <c r="B1040" s="1"/>
    </row>
    <row r="1041" spans="1:2" x14ac:dyDescent="0.2">
      <c r="A1041" s="1"/>
      <c r="B1041" s="1"/>
    </row>
    <row r="1042" spans="1:2" x14ac:dyDescent="0.2">
      <c r="A1042" s="1"/>
      <c r="B1042" s="1"/>
    </row>
    <row r="1043" spans="1:2" x14ac:dyDescent="0.2">
      <c r="A1043" s="1"/>
      <c r="B1043" s="1"/>
    </row>
    <row r="1044" spans="1:2" x14ac:dyDescent="0.2">
      <c r="A1044" s="1"/>
      <c r="B1044" s="1"/>
    </row>
    <row r="1045" spans="1:2" x14ac:dyDescent="0.2">
      <c r="A1045" s="1"/>
      <c r="B1045" s="1"/>
    </row>
    <row r="1046" spans="1:2" x14ac:dyDescent="0.2">
      <c r="A1046" s="1"/>
      <c r="B1046" s="1"/>
    </row>
    <row r="1047" spans="1:2" x14ac:dyDescent="0.2">
      <c r="A1047" s="1"/>
      <c r="B1047" s="1"/>
    </row>
    <row r="1048" spans="1:2" x14ac:dyDescent="0.2">
      <c r="A1048" s="1"/>
      <c r="B1048" s="1"/>
    </row>
    <row r="1049" spans="1:2" x14ac:dyDescent="0.2">
      <c r="A1049" s="1"/>
      <c r="B1049" s="1"/>
    </row>
    <row r="1050" spans="1:2" x14ac:dyDescent="0.2">
      <c r="A1050" s="1"/>
      <c r="B1050" s="1"/>
    </row>
    <row r="1051" spans="1:2" x14ac:dyDescent="0.2">
      <c r="A1051" s="1"/>
      <c r="B1051" s="1"/>
    </row>
    <row r="1052" spans="1:2" x14ac:dyDescent="0.2">
      <c r="A1052" s="1"/>
      <c r="B1052" s="1"/>
    </row>
    <row r="1053" spans="1:2" x14ac:dyDescent="0.2">
      <c r="A1053" s="1"/>
      <c r="B1053" s="1"/>
    </row>
    <row r="1054" spans="1:2" x14ac:dyDescent="0.2">
      <c r="B1054" s="1"/>
    </row>
    <row r="1055" spans="1:2" x14ac:dyDescent="0.2">
      <c r="B1055" s="1"/>
    </row>
    <row r="1056" spans="1:2" x14ac:dyDescent="0.2">
      <c r="B1056" s="1"/>
    </row>
    <row r="1057" spans="2:2" x14ac:dyDescent="0.2">
      <c r="B1057" s="1"/>
    </row>
    <row r="1058" spans="2:2" x14ac:dyDescent="0.2">
      <c r="B1058" s="1"/>
    </row>
    <row r="1059" spans="2:2" x14ac:dyDescent="0.2">
      <c r="B1059" s="1"/>
    </row>
    <row r="1060" spans="2:2" x14ac:dyDescent="0.2">
      <c r="B1060" s="1"/>
    </row>
    <row r="1061" spans="2:2" x14ac:dyDescent="0.2">
      <c r="B1061" s="1"/>
    </row>
    <row r="1062" spans="2:2" x14ac:dyDescent="0.2">
      <c r="B1062" s="1"/>
    </row>
    <row r="1063" spans="2:2" x14ac:dyDescent="0.2">
      <c r="B1063" s="1"/>
    </row>
    <row r="1064" spans="2:2" x14ac:dyDescent="0.2">
      <c r="B1064" s="1"/>
    </row>
    <row r="1065" spans="2:2" x14ac:dyDescent="0.2">
      <c r="B1065" s="1"/>
    </row>
    <row r="1066" spans="2:2" x14ac:dyDescent="0.2">
      <c r="B1066" s="1"/>
    </row>
    <row r="1067" spans="2:2" x14ac:dyDescent="0.2">
      <c r="B1067" s="1"/>
    </row>
    <row r="1068" spans="2:2" x14ac:dyDescent="0.2">
      <c r="B1068" s="1"/>
    </row>
    <row r="1069" spans="2:2" x14ac:dyDescent="0.2">
      <c r="B1069" s="1"/>
    </row>
    <row r="1070" spans="2:2" x14ac:dyDescent="0.2">
      <c r="B1070" s="1"/>
    </row>
    <row r="1071" spans="2:2" x14ac:dyDescent="0.2">
      <c r="B1071" s="1"/>
    </row>
    <row r="1072" spans="2:2" x14ac:dyDescent="0.2">
      <c r="B1072" s="1"/>
    </row>
    <row r="1073" spans="2:2" x14ac:dyDescent="0.2">
      <c r="B1073" s="1"/>
    </row>
    <row r="1074" spans="2:2" x14ac:dyDescent="0.2">
      <c r="B1074" s="1"/>
    </row>
    <row r="1075" spans="2:2" x14ac:dyDescent="0.2">
      <c r="B1075" s="1"/>
    </row>
    <row r="1076" spans="2:2" x14ac:dyDescent="0.2">
      <c r="B1076" s="1"/>
    </row>
    <row r="1077" spans="2:2" x14ac:dyDescent="0.2">
      <c r="B1077" s="1"/>
    </row>
    <row r="1078" spans="2:2" x14ac:dyDescent="0.2">
      <c r="B1078" s="1"/>
    </row>
    <row r="1079" spans="2:2" x14ac:dyDescent="0.2">
      <c r="B1079" s="1"/>
    </row>
    <row r="1080" spans="2:2" x14ac:dyDescent="0.2">
      <c r="B1080" s="1"/>
    </row>
    <row r="1081" spans="2:2" x14ac:dyDescent="0.2">
      <c r="B1081" s="1"/>
    </row>
    <row r="1082" spans="2:2" x14ac:dyDescent="0.2">
      <c r="B1082" s="1"/>
    </row>
    <row r="1083" spans="2:2" x14ac:dyDescent="0.2">
      <c r="B1083" s="1"/>
    </row>
    <row r="1084" spans="2:2" x14ac:dyDescent="0.2">
      <c r="B1084" s="1"/>
    </row>
    <row r="1085" spans="2:2" x14ac:dyDescent="0.2">
      <c r="B1085" s="1"/>
    </row>
    <row r="1086" spans="2:2" x14ac:dyDescent="0.2">
      <c r="B1086" s="1"/>
    </row>
    <row r="1087" spans="2:2" x14ac:dyDescent="0.2">
      <c r="B1087" s="1"/>
    </row>
    <row r="1088" spans="2:2" x14ac:dyDescent="0.2">
      <c r="B1088" s="1"/>
    </row>
    <row r="1089" spans="2:2" x14ac:dyDescent="0.2">
      <c r="B1089" s="1"/>
    </row>
    <row r="1090" spans="2:2" x14ac:dyDescent="0.2">
      <c r="B1090" s="1"/>
    </row>
    <row r="1091" spans="2:2" x14ac:dyDescent="0.2">
      <c r="B1091" s="1"/>
    </row>
    <row r="1092" spans="2:2" x14ac:dyDescent="0.2">
      <c r="B1092" s="1"/>
    </row>
    <row r="1093" spans="2:2" x14ac:dyDescent="0.2">
      <c r="B1093" s="1"/>
    </row>
    <row r="1094" spans="2:2" x14ac:dyDescent="0.2">
      <c r="B1094" s="1"/>
    </row>
    <row r="1095" spans="2:2" x14ac:dyDescent="0.2">
      <c r="B1095" s="1"/>
    </row>
    <row r="1096" spans="2:2" x14ac:dyDescent="0.2">
      <c r="B1096" s="1"/>
    </row>
    <row r="1097" spans="2:2" x14ac:dyDescent="0.2">
      <c r="B1097" s="1"/>
    </row>
    <row r="1098" spans="2:2" x14ac:dyDescent="0.2">
      <c r="B1098" s="1"/>
    </row>
    <row r="1099" spans="2:2" x14ac:dyDescent="0.2">
      <c r="B1099" s="1"/>
    </row>
    <row r="1100" spans="2:2" x14ac:dyDescent="0.2">
      <c r="B1100" s="1"/>
    </row>
    <row r="1101" spans="2:2" x14ac:dyDescent="0.2">
      <c r="B1101" s="1"/>
    </row>
    <row r="1102" spans="2:2" x14ac:dyDescent="0.2">
      <c r="B1102" s="1"/>
    </row>
    <row r="1103" spans="2:2" x14ac:dyDescent="0.2">
      <c r="B1103" s="1"/>
    </row>
    <row r="1104" spans="2:2" x14ac:dyDescent="0.2">
      <c r="B1104" s="1"/>
    </row>
    <row r="1105" spans="2:2" x14ac:dyDescent="0.2">
      <c r="B1105" s="1"/>
    </row>
    <row r="1106" spans="2:2" x14ac:dyDescent="0.2">
      <c r="B1106" s="1"/>
    </row>
    <row r="1107" spans="2:2" x14ac:dyDescent="0.2">
      <c r="B1107" s="1"/>
    </row>
    <row r="1108" spans="2:2" x14ac:dyDescent="0.2">
      <c r="B1108" s="1"/>
    </row>
    <row r="1109" spans="2:2" x14ac:dyDescent="0.2">
      <c r="B1109" s="1"/>
    </row>
    <row r="1110" spans="2:2" x14ac:dyDescent="0.2">
      <c r="B1110" s="1"/>
    </row>
    <row r="1111" spans="2:2" x14ac:dyDescent="0.2">
      <c r="B1111" s="1"/>
    </row>
    <row r="1112" spans="2:2" x14ac:dyDescent="0.2">
      <c r="B1112" s="1"/>
    </row>
    <row r="1113" spans="2:2" x14ac:dyDescent="0.2">
      <c r="B1113" s="1"/>
    </row>
    <row r="1114" spans="2:2" x14ac:dyDescent="0.2">
      <c r="B1114" s="1"/>
    </row>
    <row r="1115" spans="2:2" x14ac:dyDescent="0.2">
      <c r="B1115" s="1"/>
    </row>
    <row r="1116" spans="2:2" x14ac:dyDescent="0.2">
      <c r="B1116" s="1"/>
    </row>
    <row r="1117" spans="2:2" x14ac:dyDescent="0.2">
      <c r="B1117" s="1"/>
    </row>
    <row r="1118" spans="2:2" x14ac:dyDescent="0.2">
      <c r="B1118" s="1"/>
    </row>
    <row r="1119" spans="2:2" x14ac:dyDescent="0.2">
      <c r="B1119" s="1"/>
    </row>
    <row r="1120" spans="2:2" x14ac:dyDescent="0.2">
      <c r="B1120" s="1"/>
    </row>
    <row r="1121" spans="2:2" x14ac:dyDescent="0.2">
      <c r="B1121" s="1"/>
    </row>
    <row r="1122" spans="2:2" x14ac:dyDescent="0.2">
      <c r="B1122" s="1"/>
    </row>
    <row r="1123" spans="2:2" x14ac:dyDescent="0.2">
      <c r="B1123" s="1"/>
    </row>
    <row r="1124" spans="2:2" x14ac:dyDescent="0.2">
      <c r="B1124" s="1"/>
    </row>
    <row r="1125" spans="2:2" x14ac:dyDescent="0.2">
      <c r="B1125" s="1"/>
    </row>
    <row r="1126" spans="2:2" x14ac:dyDescent="0.2">
      <c r="B1126" s="1"/>
    </row>
    <row r="1127" spans="2:2" x14ac:dyDescent="0.2">
      <c r="B1127" s="1"/>
    </row>
    <row r="1128" spans="2:2" x14ac:dyDescent="0.2">
      <c r="B1128" s="1"/>
    </row>
    <row r="1129" spans="2:2" x14ac:dyDescent="0.2">
      <c r="B1129" s="1"/>
    </row>
    <row r="1130" spans="2:2" x14ac:dyDescent="0.2">
      <c r="B1130" s="1"/>
    </row>
    <row r="1131" spans="2:2" x14ac:dyDescent="0.2">
      <c r="B1131" s="1"/>
    </row>
    <row r="1132" spans="2:2" x14ac:dyDescent="0.2">
      <c r="B1132" s="1"/>
    </row>
    <row r="1133" spans="2:2" x14ac:dyDescent="0.2">
      <c r="B1133" s="1"/>
    </row>
    <row r="1134" spans="2:2" x14ac:dyDescent="0.2">
      <c r="B1134" s="1"/>
    </row>
    <row r="1135" spans="2:2" x14ac:dyDescent="0.2">
      <c r="B1135" s="1"/>
    </row>
    <row r="1136" spans="2:2" x14ac:dyDescent="0.2">
      <c r="B1136" s="1"/>
    </row>
    <row r="1137" spans="2:2" x14ac:dyDescent="0.2">
      <c r="B1137" s="1"/>
    </row>
    <row r="1138" spans="2:2" x14ac:dyDescent="0.2">
      <c r="B1138" s="1"/>
    </row>
    <row r="1139" spans="2:2" x14ac:dyDescent="0.2">
      <c r="B1139" s="1"/>
    </row>
    <row r="1140" spans="2:2" x14ac:dyDescent="0.2">
      <c r="B1140" s="1"/>
    </row>
    <row r="1141" spans="2:2" x14ac:dyDescent="0.2">
      <c r="B1141" s="1"/>
    </row>
    <row r="1142" spans="2:2" x14ac:dyDescent="0.2">
      <c r="B1142" s="1"/>
    </row>
    <row r="1143" spans="2:2" x14ac:dyDescent="0.2">
      <c r="B1143" s="1"/>
    </row>
    <row r="1144" spans="2:2" x14ac:dyDescent="0.2">
      <c r="B1144" s="1"/>
    </row>
    <row r="1145" spans="2:2" x14ac:dyDescent="0.2">
      <c r="B1145" s="1"/>
    </row>
    <row r="1146" spans="2:2" x14ac:dyDescent="0.2">
      <c r="B1146" s="1"/>
    </row>
    <row r="1147" spans="2:2" x14ac:dyDescent="0.2">
      <c r="B1147" s="1"/>
    </row>
    <row r="1148" spans="2:2" x14ac:dyDescent="0.2">
      <c r="B1148" s="1"/>
    </row>
    <row r="1149" spans="2:2" x14ac:dyDescent="0.2">
      <c r="B1149" s="1"/>
    </row>
    <row r="1150" spans="2:2" x14ac:dyDescent="0.2">
      <c r="B1150" s="1"/>
    </row>
    <row r="1151" spans="2:2" x14ac:dyDescent="0.2">
      <c r="B1151" s="1"/>
    </row>
    <row r="1152" spans="2:2" x14ac:dyDescent="0.2">
      <c r="B1152" s="1"/>
    </row>
    <row r="1153" spans="2:2" x14ac:dyDescent="0.2">
      <c r="B1153" s="1"/>
    </row>
    <row r="1154" spans="2:2" x14ac:dyDescent="0.2">
      <c r="B1154" s="1"/>
    </row>
    <row r="1155" spans="2:2" x14ac:dyDescent="0.2">
      <c r="B1155" s="1"/>
    </row>
    <row r="1156" spans="2:2" x14ac:dyDescent="0.2">
      <c r="B1156" s="1"/>
    </row>
    <row r="1157" spans="2:2" x14ac:dyDescent="0.2">
      <c r="B1157" s="1"/>
    </row>
    <row r="1158" spans="2:2" x14ac:dyDescent="0.2">
      <c r="B1158" s="1"/>
    </row>
    <row r="1159" spans="2:2" x14ac:dyDescent="0.2">
      <c r="B1159" s="1"/>
    </row>
    <row r="1160" spans="2:2" x14ac:dyDescent="0.2">
      <c r="B1160" s="1"/>
    </row>
    <row r="1161" spans="2:2" x14ac:dyDescent="0.2">
      <c r="B1161" s="1"/>
    </row>
    <row r="1162" spans="2:2" x14ac:dyDescent="0.2">
      <c r="B1162" s="1"/>
    </row>
    <row r="1163" spans="2:2" x14ac:dyDescent="0.2">
      <c r="B1163" s="1"/>
    </row>
    <row r="1164" spans="2:2" x14ac:dyDescent="0.2">
      <c r="B1164" s="1"/>
    </row>
    <row r="1165" spans="2:2" x14ac:dyDescent="0.2">
      <c r="B1165" s="1"/>
    </row>
    <row r="1166" spans="2:2" x14ac:dyDescent="0.2">
      <c r="B1166" s="1"/>
    </row>
    <row r="1167" spans="2:2" x14ac:dyDescent="0.2">
      <c r="B1167" s="1"/>
    </row>
    <row r="1168" spans="2:2" x14ac:dyDescent="0.2">
      <c r="B1168" s="1"/>
    </row>
    <row r="1169" spans="2:2" x14ac:dyDescent="0.2">
      <c r="B1169" s="1"/>
    </row>
    <row r="1170" spans="2:2" x14ac:dyDescent="0.2">
      <c r="B1170" s="1"/>
    </row>
    <row r="1171" spans="2:2" x14ac:dyDescent="0.2">
      <c r="B1171" s="1"/>
    </row>
    <row r="1172" spans="2:2" x14ac:dyDescent="0.2">
      <c r="B1172" s="1"/>
    </row>
    <row r="1173" spans="2:2" x14ac:dyDescent="0.2">
      <c r="B1173" s="1"/>
    </row>
    <row r="1174" spans="2:2" x14ac:dyDescent="0.2">
      <c r="B1174" s="1"/>
    </row>
    <row r="1175" spans="2:2" x14ac:dyDescent="0.2">
      <c r="B1175" s="1"/>
    </row>
    <row r="1176" spans="2:2" x14ac:dyDescent="0.2">
      <c r="B1176" s="1"/>
    </row>
    <row r="1177" spans="2:2" x14ac:dyDescent="0.2">
      <c r="B1177" s="1"/>
    </row>
    <row r="1178" spans="2:2" x14ac:dyDescent="0.2">
      <c r="B1178" s="1"/>
    </row>
    <row r="1179" spans="2:2" x14ac:dyDescent="0.2">
      <c r="B1179" s="1"/>
    </row>
    <row r="1180" spans="2:2" x14ac:dyDescent="0.2">
      <c r="B1180" s="1"/>
    </row>
    <row r="1181" spans="2:2" x14ac:dyDescent="0.2">
      <c r="B1181" s="1"/>
    </row>
    <row r="1182" spans="2:2" x14ac:dyDescent="0.2">
      <c r="B1182" s="1"/>
    </row>
    <row r="1183" spans="2:2" x14ac:dyDescent="0.2">
      <c r="B1183" s="1"/>
    </row>
    <row r="1184" spans="2:2" x14ac:dyDescent="0.2">
      <c r="B1184" s="1"/>
    </row>
    <row r="1185" spans="2:2" x14ac:dyDescent="0.2">
      <c r="B1185" s="1"/>
    </row>
    <row r="1186" spans="2:2" x14ac:dyDescent="0.2">
      <c r="B1186" s="1"/>
    </row>
    <row r="1187" spans="2:2" x14ac:dyDescent="0.2">
      <c r="B1187" s="1"/>
    </row>
  </sheetData>
  <mergeCells count="11">
    <mergeCell ref="A13:H13"/>
    <mergeCell ref="B1:H1"/>
    <mergeCell ref="A2:H2"/>
    <mergeCell ref="A8:H8"/>
    <mergeCell ref="A11:H11"/>
    <mergeCell ref="A12:H12"/>
    <mergeCell ref="A17:A18"/>
    <mergeCell ref="B17:B18"/>
    <mergeCell ref="C17:C18"/>
    <mergeCell ref="D17:G17"/>
    <mergeCell ref="H17:H18"/>
  </mergeCells>
  <pageMargins left="0.11811023622047245" right="0.11811023622047245" top="0.74803149606299213" bottom="0.35433070866141736" header="0.31496062992125984" footer="0.31496062992125984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2"/>
  <sheetViews>
    <sheetView tabSelected="1" workbookViewId="0">
      <selection activeCell="N11" sqref="N11"/>
    </sheetView>
  </sheetViews>
  <sheetFormatPr defaultRowHeight="12" x14ac:dyDescent="0.2"/>
  <cols>
    <col min="1" max="1" width="8.42578125" style="16" customWidth="1"/>
    <col min="2" max="2" width="26.42578125" style="16" customWidth="1"/>
    <col min="3" max="3" width="36" style="2" customWidth="1"/>
    <col min="4" max="5" width="13.5703125" style="72" customWidth="1"/>
    <col min="6" max="6" width="13.5703125" style="73" customWidth="1"/>
    <col min="7" max="8" width="13.5703125" style="72" customWidth="1"/>
    <col min="9" max="256" width="9.140625" style="2"/>
    <col min="257" max="257" width="8.42578125" style="2" customWidth="1"/>
    <col min="258" max="258" width="26.42578125" style="2" customWidth="1"/>
    <col min="259" max="259" width="36" style="2" customWidth="1"/>
    <col min="260" max="264" width="13.5703125" style="2" customWidth="1"/>
    <col min="265" max="512" width="9.140625" style="2"/>
    <col min="513" max="513" width="8.42578125" style="2" customWidth="1"/>
    <col min="514" max="514" width="26.42578125" style="2" customWidth="1"/>
    <col min="515" max="515" width="36" style="2" customWidth="1"/>
    <col min="516" max="520" width="13.5703125" style="2" customWidth="1"/>
    <col min="521" max="768" width="9.140625" style="2"/>
    <col min="769" max="769" width="8.42578125" style="2" customWidth="1"/>
    <col min="770" max="770" width="26.42578125" style="2" customWidth="1"/>
    <col min="771" max="771" width="36" style="2" customWidth="1"/>
    <col min="772" max="776" width="13.5703125" style="2" customWidth="1"/>
    <col min="777" max="1024" width="9.140625" style="2"/>
    <col min="1025" max="1025" width="8.42578125" style="2" customWidth="1"/>
    <col min="1026" max="1026" width="26.42578125" style="2" customWidth="1"/>
    <col min="1027" max="1027" width="36" style="2" customWidth="1"/>
    <col min="1028" max="1032" width="13.5703125" style="2" customWidth="1"/>
    <col min="1033" max="1280" width="9.140625" style="2"/>
    <col min="1281" max="1281" width="8.42578125" style="2" customWidth="1"/>
    <col min="1282" max="1282" width="26.42578125" style="2" customWidth="1"/>
    <col min="1283" max="1283" width="36" style="2" customWidth="1"/>
    <col min="1284" max="1288" width="13.5703125" style="2" customWidth="1"/>
    <col min="1289" max="1536" width="9.140625" style="2"/>
    <col min="1537" max="1537" width="8.42578125" style="2" customWidth="1"/>
    <col min="1538" max="1538" width="26.42578125" style="2" customWidth="1"/>
    <col min="1539" max="1539" width="36" style="2" customWidth="1"/>
    <col min="1540" max="1544" width="13.5703125" style="2" customWidth="1"/>
    <col min="1545" max="1792" width="9.140625" style="2"/>
    <col min="1793" max="1793" width="8.42578125" style="2" customWidth="1"/>
    <col min="1794" max="1794" width="26.42578125" style="2" customWidth="1"/>
    <col min="1795" max="1795" width="36" style="2" customWidth="1"/>
    <col min="1796" max="1800" width="13.5703125" style="2" customWidth="1"/>
    <col min="1801" max="2048" width="9.140625" style="2"/>
    <col min="2049" max="2049" width="8.42578125" style="2" customWidth="1"/>
    <col min="2050" max="2050" width="26.42578125" style="2" customWidth="1"/>
    <col min="2051" max="2051" width="36" style="2" customWidth="1"/>
    <col min="2052" max="2056" width="13.5703125" style="2" customWidth="1"/>
    <col min="2057" max="2304" width="9.140625" style="2"/>
    <col min="2305" max="2305" width="8.42578125" style="2" customWidth="1"/>
    <col min="2306" max="2306" width="26.42578125" style="2" customWidth="1"/>
    <col min="2307" max="2307" width="36" style="2" customWidth="1"/>
    <col min="2308" max="2312" width="13.5703125" style="2" customWidth="1"/>
    <col min="2313" max="2560" width="9.140625" style="2"/>
    <col min="2561" max="2561" width="8.42578125" style="2" customWidth="1"/>
    <col min="2562" max="2562" width="26.42578125" style="2" customWidth="1"/>
    <col min="2563" max="2563" width="36" style="2" customWidth="1"/>
    <col min="2564" max="2568" width="13.5703125" style="2" customWidth="1"/>
    <col min="2569" max="2816" width="9.140625" style="2"/>
    <col min="2817" max="2817" width="8.42578125" style="2" customWidth="1"/>
    <col min="2818" max="2818" width="26.42578125" style="2" customWidth="1"/>
    <col min="2819" max="2819" width="36" style="2" customWidth="1"/>
    <col min="2820" max="2824" width="13.5703125" style="2" customWidth="1"/>
    <col min="2825" max="3072" width="9.140625" style="2"/>
    <col min="3073" max="3073" width="8.42578125" style="2" customWidth="1"/>
    <col min="3074" max="3074" width="26.42578125" style="2" customWidth="1"/>
    <col min="3075" max="3075" width="36" style="2" customWidth="1"/>
    <col min="3076" max="3080" width="13.5703125" style="2" customWidth="1"/>
    <col min="3081" max="3328" width="9.140625" style="2"/>
    <col min="3329" max="3329" width="8.42578125" style="2" customWidth="1"/>
    <col min="3330" max="3330" width="26.42578125" style="2" customWidth="1"/>
    <col min="3331" max="3331" width="36" style="2" customWidth="1"/>
    <col min="3332" max="3336" width="13.5703125" style="2" customWidth="1"/>
    <col min="3337" max="3584" width="9.140625" style="2"/>
    <col min="3585" max="3585" width="8.42578125" style="2" customWidth="1"/>
    <col min="3586" max="3586" width="26.42578125" style="2" customWidth="1"/>
    <col min="3587" max="3587" width="36" style="2" customWidth="1"/>
    <col min="3588" max="3592" width="13.5703125" style="2" customWidth="1"/>
    <col min="3593" max="3840" width="9.140625" style="2"/>
    <col min="3841" max="3841" width="8.42578125" style="2" customWidth="1"/>
    <col min="3842" max="3842" width="26.42578125" style="2" customWidth="1"/>
    <col min="3843" max="3843" width="36" style="2" customWidth="1"/>
    <col min="3844" max="3848" width="13.5703125" style="2" customWidth="1"/>
    <col min="3849" max="4096" width="9.140625" style="2"/>
    <col min="4097" max="4097" width="8.42578125" style="2" customWidth="1"/>
    <col min="4098" max="4098" width="26.42578125" style="2" customWidth="1"/>
    <col min="4099" max="4099" width="36" style="2" customWidth="1"/>
    <col min="4100" max="4104" width="13.5703125" style="2" customWidth="1"/>
    <col min="4105" max="4352" width="9.140625" style="2"/>
    <col min="4353" max="4353" width="8.42578125" style="2" customWidth="1"/>
    <col min="4354" max="4354" width="26.42578125" style="2" customWidth="1"/>
    <col min="4355" max="4355" width="36" style="2" customWidth="1"/>
    <col min="4356" max="4360" width="13.5703125" style="2" customWidth="1"/>
    <col min="4361" max="4608" width="9.140625" style="2"/>
    <col min="4609" max="4609" width="8.42578125" style="2" customWidth="1"/>
    <col min="4610" max="4610" width="26.42578125" style="2" customWidth="1"/>
    <col min="4611" max="4611" width="36" style="2" customWidth="1"/>
    <col min="4612" max="4616" width="13.5703125" style="2" customWidth="1"/>
    <col min="4617" max="4864" width="9.140625" style="2"/>
    <col min="4865" max="4865" width="8.42578125" style="2" customWidth="1"/>
    <col min="4866" max="4866" width="26.42578125" style="2" customWidth="1"/>
    <col min="4867" max="4867" width="36" style="2" customWidth="1"/>
    <col min="4868" max="4872" width="13.5703125" style="2" customWidth="1"/>
    <col min="4873" max="5120" width="9.140625" style="2"/>
    <col min="5121" max="5121" width="8.42578125" style="2" customWidth="1"/>
    <col min="5122" max="5122" width="26.42578125" style="2" customWidth="1"/>
    <col min="5123" max="5123" width="36" style="2" customWidth="1"/>
    <col min="5124" max="5128" width="13.5703125" style="2" customWidth="1"/>
    <col min="5129" max="5376" width="9.140625" style="2"/>
    <col min="5377" max="5377" width="8.42578125" style="2" customWidth="1"/>
    <col min="5378" max="5378" width="26.42578125" style="2" customWidth="1"/>
    <col min="5379" max="5379" width="36" style="2" customWidth="1"/>
    <col min="5380" max="5384" width="13.5703125" style="2" customWidth="1"/>
    <col min="5385" max="5632" width="9.140625" style="2"/>
    <col min="5633" max="5633" width="8.42578125" style="2" customWidth="1"/>
    <col min="5634" max="5634" width="26.42578125" style="2" customWidth="1"/>
    <col min="5635" max="5635" width="36" style="2" customWidth="1"/>
    <col min="5636" max="5640" width="13.5703125" style="2" customWidth="1"/>
    <col min="5641" max="5888" width="9.140625" style="2"/>
    <col min="5889" max="5889" width="8.42578125" style="2" customWidth="1"/>
    <col min="5890" max="5890" width="26.42578125" style="2" customWidth="1"/>
    <col min="5891" max="5891" width="36" style="2" customWidth="1"/>
    <col min="5892" max="5896" width="13.5703125" style="2" customWidth="1"/>
    <col min="5897" max="6144" width="9.140625" style="2"/>
    <col min="6145" max="6145" width="8.42578125" style="2" customWidth="1"/>
    <col min="6146" max="6146" width="26.42578125" style="2" customWidth="1"/>
    <col min="6147" max="6147" width="36" style="2" customWidth="1"/>
    <col min="6148" max="6152" width="13.5703125" style="2" customWidth="1"/>
    <col min="6153" max="6400" width="9.140625" style="2"/>
    <col min="6401" max="6401" width="8.42578125" style="2" customWidth="1"/>
    <col min="6402" max="6402" width="26.42578125" style="2" customWidth="1"/>
    <col min="6403" max="6403" width="36" style="2" customWidth="1"/>
    <col min="6404" max="6408" width="13.5703125" style="2" customWidth="1"/>
    <col min="6409" max="6656" width="9.140625" style="2"/>
    <col min="6657" max="6657" width="8.42578125" style="2" customWidth="1"/>
    <col min="6658" max="6658" width="26.42578125" style="2" customWidth="1"/>
    <col min="6659" max="6659" width="36" style="2" customWidth="1"/>
    <col min="6660" max="6664" width="13.5703125" style="2" customWidth="1"/>
    <col min="6665" max="6912" width="9.140625" style="2"/>
    <col min="6913" max="6913" width="8.42578125" style="2" customWidth="1"/>
    <col min="6914" max="6914" width="26.42578125" style="2" customWidth="1"/>
    <col min="6915" max="6915" width="36" style="2" customWidth="1"/>
    <col min="6916" max="6920" width="13.5703125" style="2" customWidth="1"/>
    <col min="6921" max="7168" width="9.140625" style="2"/>
    <col min="7169" max="7169" width="8.42578125" style="2" customWidth="1"/>
    <col min="7170" max="7170" width="26.42578125" style="2" customWidth="1"/>
    <col min="7171" max="7171" width="36" style="2" customWidth="1"/>
    <col min="7172" max="7176" width="13.5703125" style="2" customWidth="1"/>
    <col min="7177" max="7424" width="9.140625" style="2"/>
    <col min="7425" max="7425" width="8.42578125" style="2" customWidth="1"/>
    <col min="7426" max="7426" width="26.42578125" style="2" customWidth="1"/>
    <col min="7427" max="7427" width="36" style="2" customWidth="1"/>
    <col min="7428" max="7432" width="13.5703125" style="2" customWidth="1"/>
    <col min="7433" max="7680" width="9.140625" style="2"/>
    <col min="7681" max="7681" width="8.42578125" style="2" customWidth="1"/>
    <col min="7682" max="7682" width="26.42578125" style="2" customWidth="1"/>
    <col min="7683" max="7683" width="36" style="2" customWidth="1"/>
    <col min="7684" max="7688" width="13.5703125" style="2" customWidth="1"/>
    <col min="7689" max="7936" width="9.140625" style="2"/>
    <col min="7937" max="7937" width="8.42578125" style="2" customWidth="1"/>
    <col min="7938" max="7938" width="26.42578125" style="2" customWidth="1"/>
    <col min="7939" max="7939" width="36" style="2" customWidth="1"/>
    <col min="7940" max="7944" width="13.5703125" style="2" customWidth="1"/>
    <col min="7945" max="8192" width="9.140625" style="2"/>
    <col min="8193" max="8193" width="8.42578125" style="2" customWidth="1"/>
    <col min="8194" max="8194" width="26.42578125" style="2" customWidth="1"/>
    <col min="8195" max="8195" width="36" style="2" customWidth="1"/>
    <col min="8196" max="8200" width="13.5703125" style="2" customWidth="1"/>
    <col min="8201" max="8448" width="9.140625" style="2"/>
    <col min="8449" max="8449" width="8.42578125" style="2" customWidth="1"/>
    <col min="8450" max="8450" width="26.42578125" style="2" customWidth="1"/>
    <col min="8451" max="8451" width="36" style="2" customWidth="1"/>
    <col min="8452" max="8456" width="13.5703125" style="2" customWidth="1"/>
    <col min="8457" max="8704" width="9.140625" style="2"/>
    <col min="8705" max="8705" width="8.42578125" style="2" customWidth="1"/>
    <col min="8706" max="8706" width="26.42578125" style="2" customWidth="1"/>
    <col min="8707" max="8707" width="36" style="2" customWidth="1"/>
    <col min="8708" max="8712" width="13.5703125" style="2" customWidth="1"/>
    <col min="8713" max="8960" width="9.140625" style="2"/>
    <col min="8961" max="8961" width="8.42578125" style="2" customWidth="1"/>
    <col min="8962" max="8962" width="26.42578125" style="2" customWidth="1"/>
    <col min="8963" max="8963" width="36" style="2" customWidth="1"/>
    <col min="8964" max="8968" width="13.5703125" style="2" customWidth="1"/>
    <col min="8969" max="9216" width="9.140625" style="2"/>
    <col min="9217" max="9217" width="8.42578125" style="2" customWidth="1"/>
    <col min="9218" max="9218" width="26.42578125" style="2" customWidth="1"/>
    <col min="9219" max="9219" width="36" style="2" customWidth="1"/>
    <col min="9220" max="9224" width="13.5703125" style="2" customWidth="1"/>
    <col min="9225" max="9472" width="9.140625" style="2"/>
    <col min="9473" max="9473" width="8.42578125" style="2" customWidth="1"/>
    <col min="9474" max="9474" width="26.42578125" style="2" customWidth="1"/>
    <col min="9475" max="9475" width="36" style="2" customWidth="1"/>
    <col min="9476" max="9480" width="13.5703125" style="2" customWidth="1"/>
    <col min="9481" max="9728" width="9.140625" style="2"/>
    <col min="9729" max="9729" width="8.42578125" style="2" customWidth="1"/>
    <col min="9730" max="9730" width="26.42578125" style="2" customWidth="1"/>
    <col min="9731" max="9731" width="36" style="2" customWidth="1"/>
    <col min="9732" max="9736" width="13.5703125" style="2" customWidth="1"/>
    <col min="9737" max="9984" width="9.140625" style="2"/>
    <col min="9985" max="9985" width="8.42578125" style="2" customWidth="1"/>
    <col min="9986" max="9986" width="26.42578125" style="2" customWidth="1"/>
    <col min="9987" max="9987" width="36" style="2" customWidth="1"/>
    <col min="9988" max="9992" width="13.5703125" style="2" customWidth="1"/>
    <col min="9993" max="10240" width="9.140625" style="2"/>
    <col min="10241" max="10241" width="8.42578125" style="2" customWidth="1"/>
    <col min="10242" max="10242" width="26.42578125" style="2" customWidth="1"/>
    <col min="10243" max="10243" width="36" style="2" customWidth="1"/>
    <col min="10244" max="10248" width="13.5703125" style="2" customWidth="1"/>
    <col min="10249" max="10496" width="9.140625" style="2"/>
    <col min="10497" max="10497" width="8.42578125" style="2" customWidth="1"/>
    <col min="10498" max="10498" width="26.42578125" style="2" customWidth="1"/>
    <col min="10499" max="10499" width="36" style="2" customWidth="1"/>
    <col min="10500" max="10504" width="13.5703125" style="2" customWidth="1"/>
    <col min="10505" max="10752" width="9.140625" style="2"/>
    <col min="10753" max="10753" width="8.42578125" style="2" customWidth="1"/>
    <col min="10754" max="10754" width="26.42578125" style="2" customWidth="1"/>
    <col min="10755" max="10755" width="36" style="2" customWidth="1"/>
    <col min="10756" max="10760" width="13.5703125" style="2" customWidth="1"/>
    <col min="10761" max="11008" width="9.140625" style="2"/>
    <col min="11009" max="11009" width="8.42578125" style="2" customWidth="1"/>
    <col min="11010" max="11010" width="26.42578125" style="2" customWidth="1"/>
    <col min="11011" max="11011" width="36" style="2" customWidth="1"/>
    <col min="11012" max="11016" width="13.5703125" style="2" customWidth="1"/>
    <col min="11017" max="11264" width="9.140625" style="2"/>
    <col min="11265" max="11265" width="8.42578125" style="2" customWidth="1"/>
    <col min="11266" max="11266" width="26.42578125" style="2" customWidth="1"/>
    <col min="11267" max="11267" width="36" style="2" customWidth="1"/>
    <col min="11268" max="11272" width="13.5703125" style="2" customWidth="1"/>
    <col min="11273" max="11520" width="9.140625" style="2"/>
    <col min="11521" max="11521" width="8.42578125" style="2" customWidth="1"/>
    <col min="11522" max="11522" width="26.42578125" style="2" customWidth="1"/>
    <col min="11523" max="11523" width="36" style="2" customWidth="1"/>
    <col min="11524" max="11528" width="13.5703125" style="2" customWidth="1"/>
    <col min="11529" max="11776" width="9.140625" style="2"/>
    <col min="11777" max="11777" width="8.42578125" style="2" customWidth="1"/>
    <col min="11778" max="11778" width="26.42578125" style="2" customWidth="1"/>
    <col min="11779" max="11779" width="36" style="2" customWidth="1"/>
    <col min="11780" max="11784" width="13.5703125" style="2" customWidth="1"/>
    <col min="11785" max="12032" width="9.140625" style="2"/>
    <col min="12033" max="12033" width="8.42578125" style="2" customWidth="1"/>
    <col min="12034" max="12034" width="26.42578125" style="2" customWidth="1"/>
    <col min="12035" max="12035" width="36" style="2" customWidth="1"/>
    <col min="12036" max="12040" width="13.5703125" style="2" customWidth="1"/>
    <col min="12041" max="12288" width="9.140625" style="2"/>
    <col min="12289" max="12289" width="8.42578125" style="2" customWidth="1"/>
    <col min="12290" max="12290" width="26.42578125" style="2" customWidth="1"/>
    <col min="12291" max="12291" width="36" style="2" customWidth="1"/>
    <col min="12292" max="12296" width="13.5703125" style="2" customWidth="1"/>
    <col min="12297" max="12544" width="9.140625" style="2"/>
    <col min="12545" max="12545" width="8.42578125" style="2" customWidth="1"/>
    <col min="12546" max="12546" width="26.42578125" style="2" customWidth="1"/>
    <col min="12547" max="12547" width="36" style="2" customWidth="1"/>
    <col min="12548" max="12552" width="13.5703125" style="2" customWidth="1"/>
    <col min="12553" max="12800" width="9.140625" style="2"/>
    <col min="12801" max="12801" width="8.42578125" style="2" customWidth="1"/>
    <col min="12802" max="12802" width="26.42578125" style="2" customWidth="1"/>
    <col min="12803" max="12803" width="36" style="2" customWidth="1"/>
    <col min="12804" max="12808" width="13.5703125" style="2" customWidth="1"/>
    <col min="12809" max="13056" width="9.140625" style="2"/>
    <col min="13057" max="13057" width="8.42578125" style="2" customWidth="1"/>
    <col min="13058" max="13058" width="26.42578125" style="2" customWidth="1"/>
    <col min="13059" max="13059" width="36" style="2" customWidth="1"/>
    <col min="13060" max="13064" width="13.5703125" style="2" customWidth="1"/>
    <col min="13065" max="13312" width="9.140625" style="2"/>
    <col min="13313" max="13313" width="8.42578125" style="2" customWidth="1"/>
    <col min="13314" max="13314" width="26.42578125" style="2" customWidth="1"/>
    <col min="13315" max="13315" width="36" style="2" customWidth="1"/>
    <col min="13316" max="13320" width="13.5703125" style="2" customWidth="1"/>
    <col min="13321" max="13568" width="9.140625" style="2"/>
    <col min="13569" max="13569" width="8.42578125" style="2" customWidth="1"/>
    <col min="13570" max="13570" width="26.42578125" style="2" customWidth="1"/>
    <col min="13571" max="13571" width="36" style="2" customWidth="1"/>
    <col min="13572" max="13576" width="13.5703125" style="2" customWidth="1"/>
    <col min="13577" max="13824" width="9.140625" style="2"/>
    <col min="13825" max="13825" width="8.42578125" style="2" customWidth="1"/>
    <col min="13826" max="13826" width="26.42578125" style="2" customWidth="1"/>
    <col min="13827" max="13827" width="36" style="2" customWidth="1"/>
    <col min="13828" max="13832" width="13.5703125" style="2" customWidth="1"/>
    <col min="13833" max="14080" width="9.140625" style="2"/>
    <col min="14081" max="14081" width="8.42578125" style="2" customWidth="1"/>
    <col min="14082" max="14082" width="26.42578125" style="2" customWidth="1"/>
    <col min="14083" max="14083" width="36" style="2" customWidth="1"/>
    <col min="14084" max="14088" width="13.5703125" style="2" customWidth="1"/>
    <col min="14089" max="14336" width="9.140625" style="2"/>
    <col min="14337" max="14337" width="8.42578125" style="2" customWidth="1"/>
    <col min="14338" max="14338" width="26.42578125" style="2" customWidth="1"/>
    <col min="14339" max="14339" width="36" style="2" customWidth="1"/>
    <col min="14340" max="14344" width="13.5703125" style="2" customWidth="1"/>
    <col min="14345" max="14592" width="9.140625" style="2"/>
    <col min="14593" max="14593" width="8.42578125" style="2" customWidth="1"/>
    <col min="14594" max="14594" width="26.42578125" style="2" customWidth="1"/>
    <col min="14595" max="14595" width="36" style="2" customWidth="1"/>
    <col min="14596" max="14600" width="13.5703125" style="2" customWidth="1"/>
    <col min="14601" max="14848" width="9.140625" style="2"/>
    <col min="14849" max="14849" width="8.42578125" style="2" customWidth="1"/>
    <col min="14850" max="14850" width="26.42578125" style="2" customWidth="1"/>
    <col min="14851" max="14851" width="36" style="2" customWidth="1"/>
    <col min="14852" max="14856" width="13.5703125" style="2" customWidth="1"/>
    <col min="14857" max="15104" width="9.140625" style="2"/>
    <col min="15105" max="15105" width="8.42578125" style="2" customWidth="1"/>
    <col min="15106" max="15106" width="26.42578125" style="2" customWidth="1"/>
    <col min="15107" max="15107" width="36" style="2" customWidth="1"/>
    <col min="15108" max="15112" width="13.5703125" style="2" customWidth="1"/>
    <col min="15113" max="15360" width="9.140625" style="2"/>
    <col min="15361" max="15361" width="8.42578125" style="2" customWidth="1"/>
    <col min="15362" max="15362" width="26.42578125" style="2" customWidth="1"/>
    <col min="15363" max="15363" width="36" style="2" customWidth="1"/>
    <col min="15364" max="15368" width="13.5703125" style="2" customWidth="1"/>
    <col min="15369" max="15616" width="9.140625" style="2"/>
    <col min="15617" max="15617" width="8.42578125" style="2" customWidth="1"/>
    <col min="15618" max="15618" width="26.42578125" style="2" customWidth="1"/>
    <col min="15619" max="15619" width="36" style="2" customWidth="1"/>
    <col min="15620" max="15624" width="13.5703125" style="2" customWidth="1"/>
    <col min="15625" max="15872" width="9.140625" style="2"/>
    <col min="15873" max="15873" width="8.42578125" style="2" customWidth="1"/>
    <col min="15874" max="15874" width="26.42578125" style="2" customWidth="1"/>
    <col min="15875" max="15875" width="36" style="2" customWidth="1"/>
    <col min="15876" max="15880" width="13.5703125" style="2" customWidth="1"/>
    <col min="15881" max="16128" width="9.140625" style="2"/>
    <col min="16129" max="16129" width="8.42578125" style="2" customWidth="1"/>
    <col min="16130" max="16130" width="26.42578125" style="2" customWidth="1"/>
    <col min="16131" max="16131" width="36" style="2" customWidth="1"/>
    <col min="16132" max="16136" width="13.5703125" style="2" customWidth="1"/>
    <col min="16137" max="16384" width="9.140625" style="2"/>
  </cols>
  <sheetData>
    <row r="1" spans="1:8" ht="12" customHeight="1" x14ac:dyDescent="0.2">
      <c r="A1" s="1" t="s">
        <v>10</v>
      </c>
      <c r="B1" s="78"/>
      <c r="C1" s="78"/>
      <c r="D1" s="78"/>
      <c r="E1" s="78"/>
      <c r="F1" s="78"/>
      <c r="G1" s="78"/>
      <c r="H1" s="78"/>
    </row>
    <row r="2" spans="1:8" x14ac:dyDescent="0.2">
      <c r="A2" s="79" t="s">
        <v>11</v>
      </c>
      <c r="B2" s="79"/>
      <c r="C2" s="79"/>
      <c r="D2" s="79"/>
      <c r="E2" s="79"/>
      <c r="F2" s="79"/>
      <c r="G2" s="79"/>
      <c r="H2" s="79"/>
    </row>
    <row r="3" spans="1:8" x14ac:dyDescent="0.2">
      <c r="A3" s="1" t="s">
        <v>12</v>
      </c>
      <c r="B3" s="3"/>
      <c r="C3" s="3"/>
      <c r="D3" s="4"/>
      <c r="E3" s="4"/>
      <c r="F3" s="5"/>
      <c r="G3" s="4"/>
      <c r="H3" s="4"/>
    </row>
    <row r="4" spans="1:8" x14ac:dyDescent="0.2">
      <c r="A4" s="1"/>
      <c r="B4" s="3"/>
      <c r="C4" s="3"/>
      <c r="D4" s="4"/>
      <c r="E4" s="4"/>
      <c r="F4" s="5"/>
      <c r="G4" s="4"/>
      <c r="H4" s="4"/>
    </row>
    <row r="5" spans="1:8" x14ac:dyDescent="0.2">
      <c r="A5" s="6" t="s">
        <v>13</v>
      </c>
      <c r="B5" s="3"/>
      <c r="C5" s="7">
        <f>H234</f>
        <v>204535.07999999996</v>
      </c>
      <c r="D5" s="8" t="s">
        <v>14</v>
      </c>
      <c r="E5" s="4"/>
      <c r="F5" s="5"/>
      <c r="G5" s="4"/>
      <c r="H5" s="4"/>
    </row>
    <row r="6" spans="1:8" x14ac:dyDescent="0.2">
      <c r="A6" s="9"/>
      <c r="B6" s="3"/>
      <c r="C6" s="3"/>
      <c r="D6" s="4"/>
      <c r="E6" s="4"/>
      <c r="F6" s="5"/>
      <c r="G6" s="4"/>
      <c r="H6" s="4"/>
    </row>
    <row r="7" spans="1:8" x14ac:dyDescent="0.2">
      <c r="A7" s="10"/>
      <c r="B7" s="10"/>
      <c r="C7" s="10"/>
      <c r="D7" s="11"/>
      <c r="E7" s="11"/>
      <c r="F7" s="12"/>
      <c r="G7" s="11"/>
      <c r="H7" s="11"/>
    </row>
    <row r="8" spans="1:8" x14ac:dyDescent="0.2">
      <c r="A8" s="77" t="s">
        <v>15</v>
      </c>
      <c r="B8" s="77"/>
      <c r="C8" s="77"/>
      <c r="D8" s="77"/>
      <c r="E8" s="77"/>
      <c r="F8" s="77"/>
      <c r="G8" s="77"/>
      <c r="H8" s="77"/>
    </row>
    <row r="9" spans="1:8" x14ac:dyDescent="0.2">
      <c r="A9" s="1" t="s">
        <v>16</v>
      </c>
      <c r="B9" s="13"/>
      <c r="C9" s="13"/>
      <c r="D9" s="14"/>
      <c r="E9" s="14"/>
      <c r="F9" s="15"/>
      <c r="G9" s="14"/>
      <c r="H9" s="14"/>
    </row>
    <row r="10" spans="1:8" x14ac:dyDescent="0.2">
      <c r="A10" s="1"/>
      <c r="B10" s="13"/>
      <c r="C10" s="13"/>
      <c r="D10" s="14"/>
      <c r="E10" s="14"/>
      <c r="F10" s="15"/>
      <c r="G10" s="14"/>
      <c r="H10" s="14"/>
    </row>
    <row r="11" spans="1:8" ht="12.75" x14ac:dyDescent="0.2">
      <c r="A11" s="80" t="s">
        <v>17</v>
      </c>
      <c r="B11" s="80"/>
      <c r="C11" s="80"/>
      <c r="D11" s="80"/>
      <c r="E11" s="80"/>
      <c r="F11" s="80"/>
      <c r="G11" s="80"/>
      <c r="H11" s="80"/>
    </row>
    <row r="12" spans="1:8" ht="33.75" customHeight="1" x14ac:dyDescent="0.25">
      <c r="A12" s="81"/>
      <c r="B12" s="81"/>
      <c r="C12" s="81"/>
      <c r="D12" s="81"/>
      <c r="E12" s="81"/>
      <c r="F12" s="81"/>
      <c r="G12" s="81"/>
      <c r="H12" s="81"/>
    </row>
    <row r="13" spans="1:8" x14ac:dyDescent="0.2">
      <c r="A13" s="77" t="s">
        <v>0</v>
      </c>
      <c r="B13" s="77"/>
      <c r="C13" s="77"/>
      <c r="D13" s="77"/>
      <c r="E13" s="77"/>
      <c r="F13" s="77"/>
      <c r="G13" s="77"/>
      <c r="H13" s="77"/>
    </row>
    <row r="14" spans="1:8" x14ac:dyDescent="0.2">
      <c r="A14" s="3"/>
      <c r="B14" s="3"/>
      <c r="C14" s="3"/>
      <c r="D14" s="4"/>
      <c r="E14" s="4"/>
      <c r="F14" s="5"/>
      <c r="G14" s="4"/>
      <c r="H14" s="4"/>
    </row>
    <row r="15" spans="1:8" x14ac:dyDescent="0.2">
      <c r="A15" s="6" t="s">
        <v>185</v>
      </c>
      <c r="B15" s="3"/>
      <c r="C15" s="6"/>
      <c r="D15" s="4"/>
      <c r="E15" s="4"/>
      <c r="F15" s="5"/>
      <c r="G15" s="4"/>
      <c r="H15" s="4"/>
    </row>
    <row r="16" spans="1:8" x14ac:dyDescent="0.2">
      <c r="D16" s="17"/>
      <c r="E16" s="18"/>
      <c r="F16" s="19"/>
      <c r="G16" s="17"/>
      <c r="H16" s="15"/>
    </row>
    <row r="17" spans="1:9" ht="12.75" customHeight="1" x14ac:dyDescent="0.2">
      <c r="A17" s="75" t="s">
        <v>19</v>
      </c>
      <c r="B17" s="75" t="s">
        <v>4</v>
      </c>
      <c r="C17" s="75" t="s">
        <v>20</v>
      </c>
      <c r="D17" s="76" t="s">
        <v>21</v>
      </c>
      <c r="E17" s="76"/>
      <c r="F17" s="76"/>
      <c r="G17" s="76"/>
      <c r="H17" s="76" t="s">
        <v>9</v>
      </c>
    </row>
    <row r="18" spans="1:9" ht="24" x14ac:dyDescent="0.2">
      <c r="A18" s="75"/>
      <c r="B18" s="75"/>
      <c r="C18" s="75"/>
      <c r="D18" s="20" t="s">
        <v>22</v>
      </c>
      <c r="E18" s="20" t="s">
        <v>1</v>
      </c>
      <c r="F18" s="20" t="s">
        <v>2</v>
      </c>
      <c r="G18" s="20" t="s">
        <v>3</v>
      </c>
      <c r="H18" s="76"/>
    </row>
    <row r="19" spans="1:9" x14ac:dyDescent="0.2">
      <c r="A19" s="21">
        <v>1</v>
      </c>
      <c r="B19" s="21">
        <v>2</v>
      </c>
      <c r="C19" s="21">
        <v>3</v>
      </c>
      <c r="D19" s="22"/>
      <c r="E19" s="22"/>
      <c r="F19" s="23"/>
      <c r="G19" s="22"/>
      <c r="H19" s="22"/>
    </row>
    <row r="20" spans="1:9" ht="24" x14ac:dyDescent="0.2">
      <c r="A20" s="24"/>
      <c r="B20" s="24"/>
      <c r="C20" s="25" t="s">
        <v>23</v>
      </c>
      <c r="D20" s="26"/>
      <c r="E20" s="26"/>
      <c r="F20" s="26"/>
      <c r="G20" s="26"/>
      <c r="H20" s="26"/>
    </row>
    <row r="21" spans="1:9" x14ac:dyDescent="0.2">
      <c r="A21" s="24"/>
      <c r="B21" s="24"/>
      <c r="C21" s="25"/>
      <c r="D21" s="26"/>
      <c r="E21" s="26"/>
      <c r="F21" s="26"/>
      <c r="G21" s="26"/>
      <c r="H21" s="26"/>
    </row>
    <row r="22" spans="1:9" s="29" customFormat="1" x14ac:dyDescent="0.2">
      <c r="A22" s="27" t="s">
        <v>7</v>
      </c>
      <c r="B22" s="27" t="s">
        <v>215</v>
      </c>
      <c r="C22" s="25" t="s">
        <v>24</v>
      </c>
      <c r="D22" s="28">
        <f>SUM(D23:D25)</f>
        <v>1080.77</v>
      </c>
      <c r="E22" s="28">
        <f>SUM(E23:E25)</f>
        <v>1.49</v>
      </c>
      <c r="F22" s="28"/>
      <c r="G22" s="28"/>
      <c r="H22" s="28">
        <f>SUM(D22:G22)</f>
        <v>1082.26</v>
      </c>
    </row>
    <row r="23" spans="1:9" s="35" customFormat="1" ht="18.75" customHeight="1" x14ac:dyDescent="0.25">
      <c r="A23" s="30"/>
      <c r="B23" s="31" t="s">
        <v>186</v>
      </c>
      <c r="C23" s="32"/>
      <c r="D23" s="33">
        <f>ROUND(39.23*7.52,2)</f>
        <v>295.01</v>
      </c>
      <c r="E23" s="33">
        <f>ROUND(0.41*7.52,2)</f>
        <v>3.08</v>
      </c>
      <c r="F23" s="33"/>
      <c r="G23" s="33"/>
      <c r="H23" s="33">
        <f>SUM(D23:G23)</f>
        <v>298.08999999999997</v>
      </c>
      <c r="I23" s="34"/>
    </row>
    <row r="24" spans="1:9" s="35" customFormat="1" ht="20.25" customHeight="1" x14ac:dyDescent="0.25">
      <c r="A24" s="30"/>
      <c r="B24" s="31" t="s">
        <v>187</v>
      </c>
      <c r="C24" s="32"/>
      <c r="D24" s="33">
        <f>ROUND(-39.23*7.52,2)</f>
        <v>-295.01</v>
      </c>
      <c r="E24" s="33">
        <f>ROUND(-0.41*7.52,2)</f>
        <v>-3.08</v>
      </c>
      <c r="F24" s="33"/>
      <c r="G24" s="33"/>
      <c r="H24" s="33">
        <f>SUM(D24:G24)</f>
        <v>-298.08999999999997</v>
      </c>
      <c r="I24" s="34"/>
    </row>
    <row r="25" spans="1:9" s="35" customFormat="1" ht="15.75" customHeight="1" x14ac:dyDescent="0.25">
      <c r="A25" s="30"/>
      <c r="B25" s="31" t="s">
        <v>27</v>
      </c>
      <c r="C25" s="32"/>
      <c r="D25" s="36">
        <v>1080.77</v>
      </c>
      <c r="E25" s="36">
        <v>1.49</v>
      </c>
      <c r="F25" s="36"/>
      <c r="G25" s="33"/>
      <c r="H25" s="33">
        <f>SUM(D25:G25)</f>
        <v>1082.26</v>
      </c>
      <c r="I25" s="34"/>
    </row>
    <row r="26" spans="1:9" s="35" customFormat="1" ht="15.75" customHeight="1" x14ac:dyDescent="0.25">
      <c r="A26" s="30"/>
      <c r="B26" s="31"/>
      <c r="C26" s="32"/>
      <c r="D26" s="33"/>
      <c r="E26" s="33"/>
      <c r="F26" s="33"/>
      <c r="G26" s="33"/>
      <c r="H26" s="33"/>
      <c r="I26" s="34"/>
    </row>
    <row r="27" spans="1:9" s="29" customFormat="1" x14ac:dyDescent="0.2">
      <c r="A27" s="27" t="s">
        <v>5</v>
      </c>
      <c r="B27" s="27" t="s">
        <v>216</v>
      </c>
      <c r="C27" s="25" t="s">
        <v>28</v>
      </c>
      <c r="D27" s="28">
        <f>SUM(D28:D30)</f>
        <v>6.36</v>
      </c>
      <c r="E27" s="28"/>
      <c r="F27" s="28"/>
      <c r="G27" s="28"/>
      <c r="H27" s="28">
        <f>SUM(D27:G27)</f>
        <v>6.36</v>
      </c>
    </row>
    <row r="28" spans="1:9" s="35" customFormat="1" ht="18.75" customHeight="1" x14ac:dyDescent="0.25">
      <c r="A28" s="30"/>
      <c r="B28" s="31" t="s">
        <v>25</v>
      </c>
      <c r="C28" s="32"/>
      <c r="D28" s="33">
        <v>0</v>
      </c>
      <c r="E28" s="33"/>
      <c r="F28" s="33"/>
      <c r="G28" s="33"/>
      <c r="H28" s="33">
        <f>SUM(D28:G28)</f>
        <v>0</v>
      </c>
      <c r="I28" s="34"/>
    </row>
    <row r="29" spans="1:9" s="35" customFormat="1" ht="20.25" customHeight="1" x14ac:dyDescent="0.25">
      <c r="A29" s="30"/>
      <c r="B29" s="31" t="s">
        <v>29</v>
      </c>
      <c r="C29" s="32"/>
      <c r="D29" s="33">
        <v>0</v>
      </c>
      <c r="E29" s="33"/>
      <c r="F29" s="33"/>
      <c r="G29" s="33"/>
      <c r="H29" s="33">
        <f>SUM(D29:G29)</f>
        <v>0</v>
      </c>
      <c r="I29" s="34"/>
    </row>
    <row r="30" spans="1:9" s="35" customFormat="1" ht="15.75" customHeight="1" x14ac:dyDescent="0.25">
      <c r="A30" s="30"/>
      <c r="B30" s="31" t="s">
        <v>30</v>
      </c>
      <c r="C30" s="32"/>
      <c r="D30" s="36">
        <v>6.36</v>
      </c>
      <c r="E30" s="36"/>
      <c r="F30" s="36"/>
      <c r="G30" s="33"/>
      <c r="H30" s="33">
        <f>SUM(D30:G30)</f>
        <v>6.36</v>
      </c>
      <c r="I30" s="34"/>
    </row>
    <row r="31" spans="1:9" x14ac:dyDescent="0.2">
      <c r="A31" s="37"/>
      <c r="B31" s="37"/>
      <c r="C31" s="38"/>
      <c r="D31" s="36"/>
      <c r="E31" s="36"/>
      <c r="F31" s="36"/>
      <c r="G31" s="36"/>
      <c r="H31" s="36"/>
    </row>
    <row r="32" spans="1:9" s="29" customFormat="1" x14ac:dyDescent="0.2">
      <c r="A32" s="27" t="s">
        <v>6</v>
      </c>
      <c r="B32" s="27" t="s">
        <v>217</v>
      </c>
      <c r="C32" s="25" t="s">
        <v>31</v>
      </c>
      <c r="D32" s="28">
        <f>SUM(D33:D35)</f>
        <v>4130.2299999999996</v>
      </c>
      <c r="E32" s="28"/>
      <c r="F32" s="28"/>
      <c r="G32" s="28"/>
      <c r="H32" s="28">
        <f>SUM(D32:G32)</f>
        <v>4130.2299999999996</v>
      </c>
    </row>
    <row r="33" spans="1:9" s="35" customFormat="1" ht="18.75" customHeight="1" x14ac:dyDescent="0.25">
      <c r="A33" s="30"/>
      <c r="B33" s="31" t="s">
        <v>25</v>
      </c>
      <c r="C33" s="32"/>
      <c r="D33" s="33">
        <v>0</v>
      </c>
      <c r="E33" s="33"/>
      <c r="F33" s="33"/>
      <c r="G33" s="33"/>
      <c r="H33" s="33">
        <f>SUM(D33:G33)</f>
        <v>0</v>
      </c>
      <c r="I33" s="34"/>
    </row>
    <row r="34" spans="1:9" s="35" customFormat="1" ht="20.25" customHeight="1" x14ac:dyDescent="0.25">
      <c r="A34" s="30"/>
      <c r="B34" s="31" t="s">
        <v>32</v>
      </c>
      <c r="C34" s="32"/>
      <c r="D34" s="33">
        <v>0</v>
      </c>
      <c r="E34" s="33"/>
      <c r="F34" s="33"/>
      <c r="G34" s="33"/>
      <c r="H34" s="33">
        <f>SUM(D34:G34)</f>
        <v>0</v>
      </c>
      <c r="I34" s="34"/>
    </row>
    <row r="35" spans="1:9" s="35" customFormat="1" ht="15.75" customHeight="1" x14ac:dyDescent="0.25">
      <c r="A35" s="30"/>
      <c r="B35" s="31" t="s">
        <v>33</v>
      </c>
      <c r="C35" s="32"/>
      <c r="D35" s="36">
        <v>4130.2299999999996</v>
      </c>
      <c r="E35" s="36"/>
      <c r="F35" s="36"/>
      <c r="G35" s="33"/>
      <c r="H35" s="33">
        <f>SUM(D35:G35)</f>
        <v>4130.2299999999996</v>
      </c>
      <c r="I35" s="34"/>
    </row>
    <row r="36" spans="1:9" x14ac:dyDescent="0.2">
      <c r="A36" s="37"/>
      <c r="B36" s="37"/>
      <c r="C36" s="38"/>
      <c r="D36" s="36"/>
      <c r="E36" s="36"/>
      <c r="F36" s="36"/>
      <c r="G36" s="36"/>
      <c r="H36" s="36"/>
    </row>
    <row r="37" spans="1:9" s="29" customFormat="1" x14ac:dyDescent="0.2">
      <c r="A37" s="39"/>
      <c r="B37" s="39"/>
      <c r="C37" s="25" t="s">
        <v>34</v>
      </c>
      <c r="D37" s="28">
        <f>SUM(D38:D40)</f>
        <v>5217.3599999999997</v>
      </c>
      <c r="E37" s="28">
        <f>SUM(E38:E40)</f>
        <v>1.49</v>
      </c>
      <c r="F37" s="28"/>
      <c r="G37" s="28"/>
      <c r="H37" s="28">
        <f>SUM(D37:G37)</f>
        <v>5218.8499999999995</v>
      </c>
    </row>
    <row r="38" spans="1:9" x14ac:dyDescent="0.2">
      <c r="A38" s="24"/>
      <c r="B38" s="31" t="s">
        <v>35</v>
      </c>
      <c r="C38" s="25"/>
      <c r="D38" s="36">
        <f t="shared" ref="D38:E40" si="0">D23+D28+D33</f>
        <v>295.01</v>
      </c>
      <c r="E38" s="36">
        <f t="shared" si="0"/>
        <v>3.08</v>
      </c>
      <c r="F38" s="36"/>
      <c r="G38" s="36"/>
      <c r="H38" s="36">
        <f>H23+H28+H33</f>
        <v>298.08999999999997</v>
      </c>
    </row>
    <row r="39" spans="1:9" x14ac:dyDescent="0.2">
      <c r="A39" s="24"/>
      <c r="B39" s="31" t="s">
        <v>36</v>
      </c>
      <c r="C39" s="25"/>
      <c r="D39" s="36">
        <f t="shared" si="0"/>
        <v>-295.01</v>
      </c>
      <c r="E39" s="36">
        <f t="shared" si="0"/>
        <v>-3.08</v>
      </c>
      <c r="F39" s="36"/>
      <c r="G39" s="36"/>
      <c r="H39" s="36">
        <f>H24+H29+H34</f>
        <v>-298.08999999999997</v>
      </c>
    </row>
    <row r="40" spans="1:9" x14ac:dyDescent="0.2">
      <c r="A40" s="24"/>
      <c r="B40" s="31" t="s">
        <v>37</v>
      </c>
      <c r="C40" s="25"/>
      <c r="D40" s="36">
        <f t="shared" si="0"/>
        <v>5217.3599999999997</v>
      </c>
      <c r="E40" s="36">
        <f t="shared" si="0"/>
        <v>1.49</v>
      </c>
      <c r="F40" s="36"/>
      <c r="G40" s="36"/>
      <c r="H40" s="36">
        <f>H25+H30+H35</f>
        <v>5218.8499999999995</v>
      </c>
    </row>
    <row r="41" spans="1:9" x14ac:dyDescent="0.2">
      <c r="A41" s="24"/>
      <c r="B41" s="24"/>
      <c r="C41" s="25"/>
      <c r="D41" s="36"/>
      <c r="E41" s="36"/>
      <c r="F41" s="36"/>
      <c r="G41" s="36"/>
      <c r="H41" s="36"/>
    </row>
    <row r="42" spans="1:9" x14ac:dyDescent="0.2">
      <c r="A42" s="24"/>
      <c r="B42" s="24"/>
      <c r="C42" s="25" t="s">
        <v>38</v>
      </c>
      <c r="D42" s="36"/>
      <c r="E42" s="36"/>
      <c r="F42" s="36"/>
      <c r="G42" s="36"/>
      <c r="H42" s="36"/>
    </row>
    <row r="43" spans="1:9" x14ac:dyDescent="0.2">
      <c r="A43" s="24"/>
      <c r="B43" s="24"/>
      <c r="C43" s="25"/>
      <c r="D43" s="36"/>
      <c r="E43" s="36"/>
      <c r="F43" s="36"/>
      <c r="G43" s="36"/>
      <c r="H43" s="36"/>
    </row>
    <row r="44" spans="1:9" s="29" customFormat="1" x14ac:dyDescent="0.2">
      <c r="A44" s="27" t="s">
        <v>8</v>
      </c>
      <c r="B44" s="27" t="s">
        <v>218</v>
      </c>
      <c r="C44" s="25" t="s">
        <v>39</v>
      </c>
      <c r="D44" s="28">
        <f>SUM(D45:D47)</f>
        <v>259.58999999999997</v>
      </c>
      <c r="E44" s="28"/>
      <c r="F44" s="28"/>
      <c r="G44" s="28"/>
      <c r="H44" s="28">
        <f>SUM(D44:G44)</f>
        <v>259.58999999999997</v>
      </c>
    </row>
    <row r="45" spans="1:9" s="35" customFormat="1" ht="18.75" customHeight="1" x14ac:dyDescent="0.25">
      <c r="A45" s="30"/>
      <c r="B45" s="31" t="s">
        <v>186</v>
      </c>
      <c r="C45" s="32"/>
      <c r="D45" s="33">
        <f>ROUND(23.53*7.52,2)</f>
        <v>176.95</v>
      </c>
      <c r="E45" s="33"/>
      <c r="F45" s="33"/>
      <c r="G45" s="33"/>
      <c r="H45" s="33">
        <f>SUM(D45:G45)</f>
        <v>176.95</v>
      </c>
      <c r="I45" s="34"/>
    </row>
    <row r="46" spans="1:9" s="35" customFormat="1" ht="20.25" customHeight="1" x14ac:dyDescent="0.25">
      <c r="A46" s="30"/>
      <c r="B46" s="31" t="s">
        <v>188</v>
      </c>
      <c r="C46" s="32"/>
      <c r="D46" s="33">
        <f>ROUND(-23.53*7.52,2)</f>
        <v>-176.95</v>
      </c>
      <c r="E46" s="33"/>
      <c r="F46" s="33"/>
      <c r="G46" s="33"/>
      <c r="H46" s="33">
        <f>SUM(D46:G46)</f>
        <v>-176.95</v>
      </c>
      <c r="I46" s="34"/>
    </row>
    <row r="47" spans="1:9" s="35" customFormat="1" ht="15.75" customHeight="1" x14ac:dyDescent="0.25">
      <c r="A47" s="30"/>
      <c r="B47" s="31" t="s">
        <v>41</v>
      </c>
      <c r="C47" s="32"/>
      <c r="D47" s="36">
        <v>259.58999999999997</v>
      </c>
      <c r="E47" s="36"/>
      <c r="F47" s="36"/>
      <c r="G47" s="33"/>
      <c r="H47" s="33">
        <f>SUM(D47:G47)</f>
        <v>259.58999999999997</v>
      </c>
      <c r="I47" s="34"/>
    </row>
    <row r="48" spans="1:9" x14ac:dyDescent="0.2">
      <c r="A48" s="37"/>
      <c r="B48" s="37"/>
      <c r="C48" s="38"/>
      <c r="D48" s="36"/>
      <c r="E48" s="36"/>
      <c r="F48" s="36"/>
      <c r="G48" s="36"/>
      <c r="H48" s="36"/>
    </row>
    <row r="49" spans="1:9" s="29" customFormat="1" x14ac:dyDescent="0.2">
      <c r="A49" s="40" t="s">
        <v>42</v>
      </c>
      <c r="B49" s="40" t="s">
        <v>43</v>
      </c>
      <c r="C49" s="41" t="s">
        <v>44</v>
      </c>
      <c r="D49" s="28">
        <f>SUM(D50:D52)</f>
        <v>78212.53</v>
      </c>
      <c r="E49" s="28">
        <f>SUM(E50:E52)</f>
        <v>0</v>
      </c>
      <c r="F49" s="28"/>
      <c r="G49" s="28"/>
      <c r="H49" s="28">
        <f>SUM(D49:G49)</f>
        <v>78212.53</v>
      </c>
    </row>
    <row r="50" spans="1:9" s="35" customFormat="1" ht="18.75" customHeight="1" x14ac:dyDescent="0.25">
      <c r="A50" s="30"/>
      <c r="B50" s="31" t="s">
        <v>189</v>
      </c>
      <c r="C50" s="32"/>
      <c r="D50" s="33">
        <f>ROUND(4536.55*7.52,2)</f>
        <v>34114.86</v>
      </c>
      <c r="E50" s="33">
        <f>ROUND(430.75*7.52,2)</f>
        <v>3239.24</v>
      </c>
      <c r="F50" s="33"/>
      <c r="G50" s="33"/>
      <c r="H50" s="33">
        <f>SUM(D50:G50)</f>
        <v>37354.1</v>
      </c>
      <c r="I50" s="34"/>
    </row>
    <row r="51" spans="1:9" s="35" customFormat="1" ht="20.25" customHeight="1" x14ac:dyDescent="0.25">
      <c r="A51" s="30"/>
      <c r="B51" s="31" t="s">
        <v>190</v>
      </c>
      <c r="C51" s="32"/>
      <c r="D51" s="33">
        <f>ROUND(-4536.55*7.52,2)</f>
        <v>-34114.86</v>
      </c>
      <c r="E51" s="33">
        <f>ROUND(-430.75*7.52,2)</f>
        <v>-3239.24</v>
      </c>
      <c r="F51" s="33"/>
      <c r="G51" s="33"/>
      <c r="H51" s="33">
        <f>SUM(D51:G51)</f>
        <v>-37354.1</v>
      </c>
      <c r="I51" s="34"/>
    </row>
    <row r="52" spans="1:9" s="35" customFormat="1" ht="15.75" customHeight="1" x14ac:dyDescent="0.25">
      <c r="A52" s="30"/>
      <c r="B52" s="31" t="s">
        <v>46</v>
      </c>
      <c r="C52" s="32"/>
      <c r="D52" s="36">
        <v>78212.53</v>
      </c>
      <c r="E52" s="36">
        <v>0</v>
      </c>
      <c r="F52" s="36"/>
      <c r="G52" s="33"/>
      <c r="H52" s="33">
        <f>SUM(D52:G52)</f>
        <v>78212.53</v>
      </c>
      <c r="I52" s="34"/>
    </row>
    <row r="53" spans="1:9" x14ac:dyDescent="0.2">
      <c r="A53" s="42"/>
      <c r="B53" s="42"/>
      <c r="C53" s="43"/>
      <c r="D53" s="36"/>
      <c r="E53" s="36"/>
      <c r="F53" s="36"/>
      <c r="G53" s="36"/>
      <c r="H53" s="36"/>
    </row>
    <row r="54" spans="1:9" s="29" customFormat="1" x14ac:dyDescent="0.2">
      <c r="A54" s="27" t="s">
        <v>47</v>
      </c>
      <c r="B54" s="27" t="s">
        <v>48</v>
      </c>
      <c r="C54" s="25" t="s">
        <v>49</v>
      </c>
      <c r="D54" s="28">
        <f>SUM(D55:D57)</f>
        <v>34434.82</v>
      </c>
      <c r="E54" s="28">
        <f>SUM(E55:E57)</f>
        <v>627.89</v>
      </c>
      <c r="F54" s="28">
        <f>SUM(F55:F57)</f>
        <v>3389.87</v>
      </c>
      <c r="G54" s="28"/>
      <c r="H54" s="28">
        <f>SUM(D54:G54)</f>
        <v>38452.58</v>
      </c>
    </row>
    <row r="55" spans="1:9" s="35" customFormat="1" ht="26.25" customHeight="1" x14ac:dyDescent="0.25">
      <c r="A55" s="30"/>
      <c r="B55" s="31" t="s">
        <v>191</v>
      </c>
      <c r="C55" s="32"/>
      <c r="D55" s="33">
        <f>ROUND(3279.13*7.52,2)</f>
        <v>24659.06</v>
      </c>
      <c r="E55" s="33">
        <f>ROUND(59.7*7.52,2)</f>
        <v>448.94</v>
      </c>
      <c r="F55" s="33">
        <f>ROUND(960.96*4.1,2)</f>
        <v>3939.94</v>
      </c>
      <c r="G55" s="33"/>
      <c r="H55" s="33">
        <f>SUM(D55:G55)</f>
        <v>29047.94</v>
      </c>
      <c r="I55" s="34"/>
    </row>
    <row r="56" spans="1:9" s="35" customFormat="1" ht="27" customHeight="1" x14ac:dyDescent="0.25">
      <c r="A56" s="30"/>
      <c r="B56" s="31" t="s">
        <v>192</v>
      </c>
      <c r="C56" s="32"/>
      <c r="D56" s="33">
        <f>ROUND(-3279.13*7.52,2)</f>
        <v>-24659.06</v>
      </c>
      <c r="E56" s="33">
        <f>ROUND(-59.7*7.52,2)</f>
        <v>-448.94</v>
      </c>
      <c r="F56" s="33">
        <f>ROUND(-960.96*4.1,2)</f>
        <v>-3939.94</v>
      </c>
      <c r="G56" s="33"/>
      <c r="H56" s="33">
        <f>SUM(D56:G56)</f>
        <v>-29047.94</v>
      </c>
      <c r="I56" s="34"/>
    </row>
    <row r="57" spans="1:9" s="35" customFormat="1" ht="15.75" customHeight="1" x14ac:dyDescent="0.25">
      <c r="A57" s="30"/>
      <c r="B57" s="31" t="s">
        <v>51</v>
      </c>
      <c r="C57" s="32"/>
      <c r="D57" s="36">
        <v>34434.82</v>
      </c>
      <c r="E57" s="36">
        <v>627.89</v>
      </c>
      <c r="F57" s="36">
        <v>3389.87</v>
      </c>
      <c r="G57" s="33"/>
      <c r="H57" s="33">
        <f>SUM(D57:G57)</f>
        <v>38452.58</v>
      </c>
      <c r="I57" s="34"/>
    </row>
    <row r="58" spans="1:9" x14ac:dyDescent="0.2">
      <c r="A58" s="37"/>
      <c r="B58" s="37"/>
      <c r="C58" s="38"/>
      <c r="D58" s="36"/>
      <c r="E58" s="36"/>
      <c r="F58" s="36"/>
      <c r="G58" s="36"/>
      <c r="H58" s="36"/>
    </row>
    <row r="59" spans="1:9" s="29" customFormat="1" x14ac:dyDescent="0.2">
      <c r="A59" s="27" t="s">
        <v>52</v>
      </c>
      <c r="B59" s="27" t="s">
        <v>219</v>
      </c>
      <c r="C59" s="25" t="s">
        <v>53</v>
      </c>
      <c r="D59" s="28">
        <f>SUM(D60:D62)</f>
        <v>9574.44</v>
      </c>
      <c r="E59" s="28"/>
      <c r="F59" s="28"/>
      <c r="G59" s="28"/>
      <c r="H59" s="28">
        <f>SUM(D59:G59)</f>
        <v>9574.44</v>
      </c>
    </row>
    <row r="60" spans="1:9" s="35" customFormat="1" ht="18.75" customHeight="1" x14ac:dyDescent="0.25">
      <c r="A60" s="30"/>
      <c r="B60" s="31" t="s">
        <v>189</v>
      </c>
      <c r="C60" s="32"/>
      <c r="D60" s="33">
        <f>ROUND(524.95*7.52,2)</f>
        <v>3947.62</v>
      </c>
      <c r="E60" s="33"/>
      <c r="F60" s="33"/>
      <c r="G60" s="33"/>
      <c r="H60" s="33">
        <f>SUM(D60:G60)</f>
        <v>3947.62</v>
      </c>
      <c r="I60" s="34"/>
    </row>
    <row r="61" spans="1:9" s="35" customFormat="1" ht="20.25" customHeight="1" x14ac:dyDescent="0.25">
      <c r="A61" s="30"/>
      <c r="B61" s="31" t="s">
        <v>193</v>
      </c>
      <c r="C61" s="32"/>
      <c r="D61" s="33">
        <f>ROUND(-524.95*7.52,2)</f>
        <v>-3947.62</v>
      </c>
      <c r="E61" s="33"/>
      <c r="F61" s="33"/>
      <c r="G61" s="33"/>
      <c r="H61" s="33">
        <f>SUM(D61:G61)</f>
        <v>-3947.62</v>
      </c>
      <c r="I61" s="34"/>
    </row>
    <row r="62" spans="1:9" s="35" customFormat="1" ht="15.75" customHeight="1" x14ac:dyDescent="0.25">
      <c r="A62" s="30"/>
      <c r="B62" s="31" t="s">
        <v>55</v>
      </c>
      <c r="C62" s="32"/>
      <c r="D62" s="36">
        <v>9574.44</v>
      </c>
      <c r="E62" s="36"/>
      <c r="F62" s="36"/>
      <c r="G62" s="33"/>
      <c r="H62" s="33">
        <f>SUM(D62:G62)</f>
        <v>9574.44</v>
      </c>
      <c r="I62" s="34"/>
    </row>
    <row r="63" spans="1:9" x14ac:dyDescent="0.2">
      <c r="A63" s="37"/>
      <c r="B63" s="37"/>
      <c r="C63" s="38"/>
      <c r="D63" s="36"/>
      <c r="E63" s="36"/>
      <c r="F63" s="36"/>
      <c r="G63" s="36"/>
      <c r="H63" s="36"/>
    </row>
    <row r="64" spans="1:9" s="29" customFormat="1" x14ac:dyDescent="0.2">
      <c r="A64" s="27" t="s">
        <v>56</v>
      </c>
      <c r="B64" s="27" t="s">
        <v>220</v>
      </c>
      <c r="C64" s="25" t="s">
        <v>57</v>
      </c>
      <c r="D64" s="28">
        <f>SUM(D65:D67)</f>
        <v>143.22</v>
      </c>
      <c r="E64" s="28">
        <f>SUM(E65:E67)</f>
        <v>23.11</v>
      </c>
      <c r="F64" s="28"/>
      <c r="G64" s="28"/>
      <c r="H64" s="28">
        <f>SUM(D64:G64)</f>
        <v>166.32999999999998</v>
      </c>
    </row>
    <row r="65" spans="1:9" s="35" customFormat="1" ht="18.75" customHeight="1" x14ac:dyDescent="0.25">
      <c r="A65" s="30"/>
      <c r="B65" s="31" t="s">
        <v>189</v>
      </c>
      <c r="C65" s="32"/>
      <c r="D65" s="33">
        <f>ROUND(41.18*7.52,2)</f>
        <v>309.67</v>
      </c>
      <c r="E65" s="33">
        <f>ROUND(7.48*7.52,2)</f>
        <v>56.25</v>
      </c>
      <c r="F65" s="33"/>
      <c r="G65" s="33"/>
      <c r="H65" s="33">
        <f>SUM(D65:G65)</f>
        <v>365.92</v>
      </c>
      <c r="I65" s="34"/>
    </row>
    <row r="66" spans="1:9" s="35" customFormat="1" ht="20.25" customHeight="1" x14ac:dyDescent="0.25">
      <c r="A66" s="30"/>
      <c r="B66" s="31" t="s">
        <v>194</v>
      </c>
      <c r="C66" s="32"/>
      <c r="D66" s="33">
        <f>ROUND(-41.18*7.52,2)</f>
        <v>-309.67</v>
      </c>
      <c r="E66" s="33">
        <f>ROUND(-7.48*7.52,2)</f>
        <v>-56.25</v>
      </c>
      <c r="F66" s="33"/>
      <c r="G66" s="33"/>
      <c r="H66" s="33">
        <f>SUM(D66:G66)</f>
        <v>-365.92</v>
      </c>
      <c r="I66" s="34"/>
    </row>
    <row r="67" spans="1:9" s="35" customFormat="1" ht="15.75" customHeight="1" x14ac:dyDescent="0.25">
      <c r="A67" s="30"/>
      <c r="B67" s="31" t="s">
        <v>59</v>
      </c>
      <c r="C67" s="32"/>
      <c r="D67" s="36">
        <v>143.22</v>
      </c>
      <c r="E67" s="36">
        <v>23.11</v>
      </c>
      <c r="F67" s="36"/>
      <c r="G67" s="33"/>
      <c r="H67" s="33">
        <f>SUM(D67:G67)</f>
        <v>166.32999999999998</v>
      </c>
      <c r="I67" s="34"/>
    </row>
    <row r="68" spans="1:9" x14ac:dyDescent="0.2">
      <c r="A68" s="37"/>
      <c r="B68" s="37"/>
      <c r="C68" s="38"/>
      <c r="D68" s="36"/>
      <c r="E68" s="36"/>
      <c r="F68" s="36"/>
      <c r="G68" s="36"/>
      <c r="H68" s="36"/>
    </row>
    <row r="69" spans="1:9" s="29" customFormat="1" x14ac:dyDescent="0.2">
      <c r="A69" s="27" t="s">
        <v>60</v>
      </c>
      <c r="B69" s="27" t="s">
        <v>221</v>
      </c>
      <c r="C69" s="25" t="s">
        <v>61</v>
      </c>
      <c r="D69" s="28">
        <f>SUM(D70:D72)</f>
        <v>148.05000000000001</v>
      </c>
      <c r="E69" s="28">
        <f>SUM(E70:E72)</f>
        <v>15.25</v>
      </c>
      <c r="F69" s="28">
        <f>SUM(F70:F72)</f>
        <v>598.62</v>
      </c>
      <c r="G69" s="28"/>
      <c r="H69" s="28">
        <f>SUM(D69:G69)</f>
        <v>761.92000000000007</v>
      </c>
    </row>
    <row r="70" spans="1:9" s="35" customFormat="1" ht="27" customHeight="1" x14ac:dyDescent="0.25">
      <c r="A70" s="30"/>
      <c r="B70" s="31" t="s">
        <v>191</v>
      </c>
      <c r="C70" s="32"/>
      <c r="D70" s="33">
        <f>ROUND(49.25*7.52,2)</f>
        <v>370.36</v>
      </c>
      <c r="E70" s="33">
        <f>ROUND(0.78*7.52,2)</f>
        <v>5.87</v>
      </c>
      <c r="F70" s="33">
        <f>ROUND(14.6*4.1,2)</f>
        <v>59.86</v>
      </c>
      <c r="G70" s="33"/>
      <c r="H70" s="33">
        <f>SUM(D70:G70)</f>
        <v>436.09000000000003</v>
      </c>
      <c r="I70" s="34"/>
    </row>
    <row r="71" spans="1:9" s="35" customFormat="1" ht="29.25" customHeight="1" x14ac:dyDescent="0.25">
      <c r="A71" s="30"/>
      <c r="B71" s="31" t="s">
        <v>195</v>
      </c>
      <c r="C71" s="32"/>
      <c r="D71" s="33">
        <f>ROUND(-49.25*7.52,2)</f>
        <v>-370.36</v>
      </c>
      <c r="E71" s="33">
        <f>ROUND(-0.78*7.52,2)</f>
        <v>-5.87</v>
      </c>
      <c r="F71" s="33">
        <f>ROUND(-14.6*4.1,2)</f>
        <v>-59.86</v>
      </c>
      <c r="G71" s="33"/>
      <c r="H71" s="33">
        <f>SUM(D71:G71)</f>
        <v>-436.09000000000003</v>
      </c>
      <c r="I71" s="34"/>
    </row>
    <row r="72" spans="1:9" s="35" customFormat="1" ht="15.75" customHeight="1" x14ac:dyDescent="0.25">
      <c r="A72" s="30"/>
      <c r="B72" s="31" t="s">
        <v>63</v>
      </c>
      <c r="C72" s="32"/>
      <c r="D72" s="36">
        <v>148.05000000000001</v>
      </c>
      <c r="E72" s="36">
        <v>15.25</v>
      </c>
      <c r="F72" s="36">
        <v>598.62</v>
      </c>
      <c r="G72" s="33"/>
      <c r="H72" s="33">
        <f>SUM(D72:G72)</f>
        <v>761.92000000000007</v>
      </c>
      <c r="I72" s="34"/>
    </row>
    <row r="73" spans="1:9" x14ac:dyDescent="0.2">
      <c r="A73" s="37"/>
      <c r="B73" s="37"/>
      <c r="C73" s="38"/>
      <c r="D73" s="36"/>
      <c r="E73" s="36"/>
      <c r="F73" s="36"/>
      <c r="G73" s="36"/>
      <c r="H73" s="36"/>
    </row>
    <row r="74" spans="1:9" s="29" customFormat="1" ht="24" x14ac:dyDescent="0.2">
      <c r="A74" s="27" t="s">
        <v>64</v>
      </c>
      <c r="B74" s="27" t="s">
        <v>222</v>
      </c>
      <c r="C74" s="25" t="s">
        <v>65</v>
      </c>
      <c r="D74" s="28">
        <f>SUM(D75:D77)</f>
        <v>0</v>
      </c>
      <c r="E74" s="28">
        <f>SUM(E75:E77)</f>
        <v>726.7</v>
      </c>
      <c r="F74" s="28">
        <f>SUM(F75:F77)</f>
        <v>450.12</v>
      </c>
      <c r="G74" s="28"/>
      <c r="H74" s="28">
        <f>SUM(D74:G74)</f>
        <v>1176.8200000000002</v>
      </c>
    </row>
    <row r="75" spans="1:9" s="35" customFormat="1" ht="24" customHeight="1" x14ac:dyDescent="0.25">
      <c r="A75" s="30"/>
      <c r="B75" s="31" t="s">
        <v>191</v>
      </c>
      <c r="C75" s="32"/>
      <c r="D75" s="33">
        <f>ROUND(2.94*7.52,2)</f>
        <v>22.11</v>
      </c>
      <c r="E75" s="33">
        <f>ROUND(91.25*7.52,2)</f>
        <v>686.2</v>
      </c>
      <c r="F75" s="33">
        <f>ROUND(22.68*4.1,2)</f>
        <v>92.99</v>
      </c>
      <c r="G75" s="33"/>
      <c r="H75" s="33">
        <f>SUM(D75:G75)</f>
        <v>801.30000000000007</v>
      </c>
      <c r="I75" s="34"/>
    </row>
    <row r="76" spans="1:9" s="35" customFormat="1" ht="24.75" customHeight="1" x14ac:dyDescent="0.25">
      <c r="A76" s="30"/>
      <c r="B76" s="31" t="s">
        <v>196</v>
      </c>
      <c r="C76" s="32"/>
      <c r="D76" s="33">
        <f>ROUND(-2.94*7.52,2)</f>
        <v>-22.11</v>
      </c>
      <c r="E76" s="33">
        <f>ROUND(-91.25*7.52,2)</f>
        <v>-686.2</v>
      </c>
      <c r="F76" s="33">
        <f>ROUND(-22.68*4.1,2)</f>
        <v>-92.99</v>
      </c>
      <c r="G76" s="33"/>
      <c r="H76" s="33">
        <f>SUM(D76:G76)</f>
        <v>-801.30000000000007</v>
      </c>
      <c r="I76" s="34"/>
    </row>
    <row r="77" spans="1:9" s="35" customFormat="1" ht="15.75" customHeight="1" x14ac:dyDescent="0.25">
      <c r="A77" s="30"/>
      <c r="B77" s="31" t="s">
        <v>67</v>
      </c>
      <c r="C77" s="32"/>
      <c r="D77" s="36">
        <v>0</v>
      </c>
      <c r="E77" s="36">
        <v>726.7</v>
      </c>
      <c r="F77" s="36">
        <v>450.12</v>
      </c>
      <c r="G77" s="33"/>
      <c r="H77" s="33">
        <f>SUM(D77:G77)</f>
        <v>1176.8200000000002</v>
      </c>
      <c r="I77" s="34"/>
    </row>
    <row r="78" spans="1:9" x14ac:dyDescent="0.2">
      <c r="A78" s="37"/>
      <c r="B78" s="37"/>
      <c r="C78" s="38"/>
      <c r="D78" s="36"/>
      <c r="E78" s="36"/>
      <c r="F78" s="36"/>
      <c r="G78" s="36"/>
      <c r="H78" s="36"/>
    </row>
    <row r="79" spans="1:9" s="29" customFormat="1" x14ac:dyDescent="0.2">
      <c r="A79" s="27" t="s">
        <v>68</v>
      </c>
      <c r="B79" s="27" t="s">
        <v>223</v>
      </c>
      <c r="C79" s="25" t="s">
        <v>69</v>
      </c>
      <c r="D79" s="28">
        <f>SUM(D80:D82)</f>
        <v>0</v>
      </c>
      <c r="E79" s="28">
        <f>SUM(E80:E82)</f>
        <v>436.6</v>
      </c>
      <c r="F79" s="28">
        <f>SUM(F80:F82)</f>
        <v>44.91</v>
      </c>
      <c r="G79" s="28"/>
      <c r="H79" s="28">
        <f>SUM(D79:G79)</f>
        <v>481.51</v>
      </c>
    </row>
    <row r="80" spans="1:9" s="35" customFormat="1" ht="24.75" customHeight="1" x14ac:dyDescent="0.25">
      <c r="A80" s="30"/>
      <c r="B80" s="31" t="s">
        <v>191</v>
      </c>
      <c r="C80" s="32"/>
      <c r="D80" s="33">
        <f>ROUND(7.73*7.52,2)</f>
        <v>58.13</v>
      </c>
      <c r="E80" s="33">
        <f>ROUND(42.87*7.52,2)</f>
        <v>322.38</v>
      </c>
      <c r="F80" s="33">
        <f>ROUND(9.83*4.1,2)</f>
        <v>40.299999999999997</v>
      </c>
      <c r="G80" s="33"/>
      <c r="H80" s="33">
        <f>SUM(D80:G80)</f>
        <v>420.81</v>
      </c>
      <c r="I80" s="34"/>
    </row>
    <row r="81" spans="1:9" s="35" customFormat="1" ht="27.75" customHeight="1" x14ac:dyDescent="0.25">
      <c r="A81" s="30"/>
      <c r="B81" s="31" t="s">
        <v>197</v>
      </c>
      <c r="C81" s="32"/>
      <c r="D81" s="33">
        <f>ROUND(-7.73*7.52,2)</f>
        <v>-58.13</v>
      </c>
      <c r="E81" s="33">
        <f>ROUND(-42.87*7.52,2)</f>
        <v>-322.38</v>
      </c>
      <c r="F81" s="33">
        <f>ROUND(-9.83*4.1,2)</f>
        <v>-40.299999999999997</v>
      </c>
      <c r="G81" s="33"/>
      <c r="H81" s="33">
        <f>SUM(D81:G81)</f>
        <v>-420.81</v>
      </c>
      <c r="I81" s="34"/>
    </row>
    <row r="82" spans="1:9" s="35" customFormat="1" ht="15.75" customHeight="1" x14ac:dyDescent="0.25">
      <c r="A82" s="30"/>
      <c r="B82" s="31" t="s">
        <v>71</v>
      </c>
      <c r="C82" s="32"/>
      <c r="D82" s="36">
        <v>0</v>
      </c>
      <c r="E82" s="36">
        <v>436.6</v>
      </c>
      <c r="F82" s="36">
        <v>44.91</v>
      </c>
      <c r="G82" s="33"/>
      <c r="H82" s="33">
        <f>SUM(D82:G82)</f>
        <v>481.51</v>
      </c>
      <c r="I82" s="34"/>
    </row>
    <row r="83" spans="1:9" x14ac:dyDescent="0.2">
      <c r="A83" s="37"/>
      <c r="B83" s="37"/>
      <c r="C83" s="38"/>
      <c r="D83" s="36"/>
      <c r="E83" s="36"/>
      <c r="F83" s="36"/>
      <c r="G83" s="36"/>
      <c r="H83" s="36"/>
    </row>
    <row r="84" spans="1:9" x14ac:dyDescent="0.2">
      <c r="A84" s="24"/>
      <c r="B84" s="24"/>
      <c r="C84" s="25" t="s">
        <v>72</v>
      </c>
      <c r="D84" s="28">
        <f>SUM(D85:D87)</f>
        <v>122772.65000000001</v>
      </c>
      <c r="E84" s="28">
        <f>SUM(E85:E87)</f>
        <v>1829.5500000000002</v>
      </c>
      <c r="F84" s="28">
        <f>SUM(F85:F87)</f>
        <v>4483.5199999999995</v>
      </c>
      <c r="G84" s="36"/>
      <c r="H84" s="28">
        <f>SUM(H85:H87)</f>
        <v>129085.72</v>
      </c>
    </row>
    <row r="85" spans="1:9" x14ac:dyDescent="0.2">
      <c r="A85" s="24"/>
      <c r="B85" s="31" t="s">
        <v>73</v>
      </c>
      <c r="C85" s="25"/>
      <c r="D85" s="36">
        <f t="shared" ref="D85:F87" si="1">D45+D50+D55+D60+D65+D70+D75+D80</f>
        <v>63658.759999999995</v>
      </c>
      <c r="E85" s="36">
        <f t="shared" si="1"/>
        <v>4758.88</v>
      </c>
      <c r="F85" s="36">
        <f t="shared" si="1"/>
        <v>4133.09</v>
      </c>
      <c r="G85" s="36"/>
      <c r="H85" s="36">
        <f>H45+H50+H55+H60+H65+H70+H75+H80</f>
        <v>72550.729999999981</v>
      </c>
    </row>
    <row r="86" spans="1:9" x14ac:dyDescent="0.2">
      <c r="A86" s="24"/>
      <c r="B86" s="31" t="s">
        <v>74</v>
      </c>
      <c r="C86" s="25"/>
      <c r="D86" s="36">
        <f t="shared" si="1"/>
        <v>-63658.759999999995</v>
      </c>
      <c r="E86" s="36">
        <f t="shared" si="1"/>
        <v>-4758.88</v>
      </c>
      <c r="F86" s="36">
        <f t="shared" si="1"/>
        <v>-4133.09</v>
      </c>
      <c r="G86" s="36"/>
      <c r="H86" s="36">
        <f>H46+H51+H56+H61+H66+H71+H76+H81</f>
        <v>-72550.729999999981</v>
      </c>
    </row>
    <row r="87" spans="1:9" x14ac:dyDescent="0.2">
      <c r="A87" s="24"/>
      <c r="B87" s="31" t="s">
        <v>75</v>
      </c>
      <c r="C87" s="25"/>
      <c r="D87" s="36">
        <f t="shared" si="1"/>
        <v>122772.65000000001</v>
      </c>
      <c r="E87" s="36">
        <f t="shared" si="1"/>
        <v>1829.5500000000002</v>
      </c>
      <c r="F87" s="36">
        <f t="shared" si="1"/>
        <v>4483.5199999999995</v>
      </c>
      <c r="G87" s="36"/>
      <c r="H87" s="36">
        <f>H47+H52+H57+H62+H67+H72+H77+H82</f>
        <v>129085.72</v>
      </c>
    </row>
    <row r="88" spans="1:9" x14ac:dyDescent="0.2">
      <c r="A88" s="24"/>
      <c r="B88" s="24"/>
      <c r="C88" s="25"/>
      <c r="D88" s="36"/>
      <c r="E88" s="36"/>
      <c r="F88" s="36"/>
      <c r="G88" s="36"/>
      <c r="H88" s="36"/>
    </row>
    <row r="89" spans="1:9" ht="24" x14ac:dyDescent="0.2">
      <c r="A89" s="24"/>
      <c r="B89" s="24"/>
      <c r="C89" s="25" t="s">
        <v>76</v>
      </c>
      <c r="D89" s="26"/>
      <c r="E89" s="26"/>
      <c r="F89" s="44"/>
      <c r="G89" s="26"/>
      <c r="H89" s="26"/>
    </row>
    <row r="90" spans="1:9" x14ac:dyDescent="0.2">
      <c r="A90" s="24"/>
      <c r="B90" s="24"/>
      <c r="C90" s="25"/>
      <c r="D90" s="26"/>
      <c r="E90" s="26"/>
      <c r="F90" s="44"/>
      <c r="G90" s="26"/>
      <c r="H90" s="26"/>
    </row>
    <row r="91" spans="1:9" s="29" customFormat="1" ht="24" x14ac:dyDescent="0.2">
      <c r="A91" s="27" t="s">
        <v>77</v>
      </c>
      <c r="B91" s="27" t="s">
        <v>224</v>
      </c>
      <c r="C91" s="25" t="s">
        <v>78</v>
      </c>
      <c r="D91" s="28">
        <f>SUM(D92:D94)</f>
        <v>1474.5</v>
      </c>
      <c r="E91" s="28">
        <f>SUM(E92:E94)</f>
        <v>4063.03</v>
      </c>
      <c r="F91" s="28"/>
      <c r="G91" s="45"/>
      <c r="H91" s="28">
        <f>SUM(D91:G91)</f>
        <v>5537.5300000000007</v>
      </c>
    </row>
    <row r="92" spans="1:9" x14ac:dyDescent="0.2">
      <c r="A92" s="37"/>
      <c r="B92" s="31" t="s">
        <v>189</v>
      </c>
      <c r="C92" s="38"/>
      <c r="D92" s="46">
        <f>ROUND(122.49*7.52,2)</f>
        <v>921.12</v>
      </c>
      <c r="E92" s="46">
        <f>ROUND(324.43*7.52,2)</f>
        <v>2439.71</v>
      </c>
      <c r="F92" s="44"/>
      <c r="G92" s="26"/>
      <c r="H92" s="36">
        <f>SUM(D92:G92)</f>
        <v>3360.83</v>
      </c>
    </row>
    <row r="93" spans="1:9" x14ac:dyDescent="0.2">
      <c r="A93" s="37"/>
      <c r="B93" s="31" t="s">
        <v>198</v>
      </c>
      <c r="C93" s="38"/>
      <c r="D93" s="46">
        <f>ROUND(-122.49*7.52,2)</f>
        <v>-921.12</v>
      </c>
      <c r="E93" s="46">
        <f>ROUND(-324.43*7.52,2)</f>
        <v>-2439.71</v>
      </c>
      <c r="F93" s="44"/>
      <c r="G93" s="26"/>
      <c r="H93" s="36">
        <f>SUM(D93:G93)</f>
        <v>-3360.83</v>
      </c>
    </row>
    <row r="94" spans="1:9" x14ac:dyDescent="0.2">
      <c r="A94" s="37"/>
      <c r="B94" s="31" t="s">
        <v>80</v>
      </c>
      <c r="C94" s="38"/>
      <c r="D94" s="46">
        <v>1474.5</v>
      </c>
      <c r="E94" s="46">
        <v>4063.03</v>
      </c>
      <c r="F94" s="46"/>
      <c r="G94" s="46"/>
      <c r="H94" s="36">
        <f>SUM(D94:G94)</f>
        <v>5537.5300000000007</v>
      </c>
    </row>
    <row r="95" spans="1:9" x14ac:dyDescent="0.2">
      <c r="A95" s="37"/>
      <c r="B95" s="37"/>
      <c r="C95" s="38"/>
      <c r="D95" s="26"/>
      <c r="E95" s="26"/>
      <c r="F95" s="44"/>
      <c r="G95" s="26"/>
      <c r="H95" s="36"/>
    </row>
    <row r="96" spans="1:9" s="29" customFormat="1" x14ac:dyDescent="0.2">
      <c r="A96" s="39"/>
      <c r="B96" s="39"/>
      <c r="C96" s="25" t="s">
        <v>81</v>
      </c>
      <c r="D96" s="28">
        <f>SUM(D97:D99)</f>
        <v>1474.5</v>
      </c>
      <c r="E96" s="28">
        <f>SUM(E97:E99)</f>
        <v>4063.03</v>
      </c>
      <c r="F96" s="28"/>
      <c r="G96" s="36"/>
      <c r="H96" s="28">
        <f>SUM(H97:H99)</f>
        <v>5537.5300000000007</v>
      </c>
    </row>
    <row r="97" spans="1:8" x14ac:dyDescent="0.2">
      <c r="A97" s="24"/>
      <c r="B97" s="31" t="s">
        <v>82</v>
      </c>
      <c r="C97" s="38"/>
      <c r="D97" s="46">
        <f t="shared" ref="D97:E99" si="2">D92</f>
        <v>921.12</v>
      </c>
      <c r="E97" s="46">
        <f t="shared" si="2"/>
        <v>2439.71</v>
      </c>
      <c r="F97" s="46"/>
      <c r="G97" s="46"/>
      <c r="H97" s="46">
        <f>H92</f>
        <v>3360.83</v>
      </c>
    </row>
    <row r="98" spans="1:8" x14ac:dyDescent="0.2">
      <c r="A98" s="24"/>
      <c r="B98" s="31" t="s">
        <v>83</v>
      </c>
      <c r="C98" s="38"/>
      <c r="D98" s="46">
        <f t="shared" si="2"/>
        <v>-921.12</v>
      </c>
      <c r="E98" s="46">
        <f t="shared" si="2"/>
        <v>-2439.71</v>
      </c>
      <c r="F98" s="46"/>
      <c r="G98" s="46"/>
      <c r="H98" s="46">
        <f>H93</f>
        <v>-3360.83</v>
      </c>
    </row>
    <row r="99" spans="1:8" x14ac:dyDescent="0.2">
      <c r="A99" s="24"/>
      <c r="B99" s="31" t="s">
        <v>84</v>
      </c>
      <c r="C99" s="38"/>
      <c r="D99" s="46">
        <f t="shared" si="2"/>
        <v>1474.5</v>
      </c>
      <c r="E99" s="46">
        <f t="shared" si="2"/>
        <v>4063.03</v>
      </c>
      <c r="F99" s="46"/>
      <c r="G99" s="46"/>
      <c r="H99" s="46">
        <f>H94</f>
        <v>5537.5300000000007</v>
      </c>
    </row>
    <row r="100" spans="1:8" x14ac:dyDescent="0.2">
      <c r="A100" s="24"/>
      <c r="B100" s="24"/>
      <c r="C100" s="38"/>
      <c r="D100" s="46"/>
      <c r="E100" s="46"/>
      <c r="F100" s="46"/>
      <c r="G100" s="46"/>
      <c r="H100" s="46"/>
    </row>
    <row r="101" spans="1:8" ht="36" x14ac:dyDescent="0.2">
      <c r="A101" s="24"/>
      <c r="B101" s="24"/>
      <c r="C101" s="25" t="s">
        <v>85</v>
      </c>
      <c r="D101" s="26"/>
      <c r="E101" s="44"/>
      <c r="F101" s="44"/>
      <c r="G101" s="26"/>
      <c r="H101" s="26"/>
    </row>
    <row r="102" spans="1:8" x14ac:dyDescent="0.2">
      <c r="A102" s="24"/>
      <c r="B102" s="24"/>
      <c r="C102" s="25"/>
      <c r="D102" s="26"/>
      <c r="E102" s="44"/>
      <c r="F102" s="44"/>
      <c r="G102" s="26"/>
      <c r="H102" s="26"/>
    </row>
    <row r="103" spans="1:8" s="29" customFormat="1" x14ac:dyDescent="0.2">
      <c r="A103" s="27" t="s">
        <v>86</v>
      </c>
      <c r="B103" s="27" t="s">
        <v>225</v>
      </c>
      <c r="C103" s="25" t="s">
        <v>87</v>
      </c>
      <c r="D103" s="28">
        <f>SUM(D104:D106)</f>
        <v>2914.59</v>
      </c>
      <c r="E103" s="28"/>
      <c r="F103" s="28"/>
      <c r="G103" s="28"/>
      <c r="H103" s="28">
        <f>D103</f>
        <v>2914.59</v>
      </c>
    </row>
    <row r="104" spans="1:8" x14ac:dyDescent="0.2">
      <c r="A104" s="37"/>
      <c r="B104" s="31" t="s">
        <v>186</v>
      </c>
      <c r="C104" s="38"/>
      <c r="D104" s="46">
        <f>ROUND(166.84*7.52,2)</f>
        <v>1254.6400000000001</v>
      </c>
      <c r="E104" s="46"/>
      <c r="F104" s="44"/>
      <c r="G104" s="26"/>
      <c r="H104" s="36">
        <f>SUM(D104:G104)</f>
        <v>1254.6400000000001</v>
      </c>
    </row>
    <row r="105" spans="1:8" x14ac:dyDescent="0.2">
      <c r="A105" s="37"/>
      <c r="B105" s="31" t="s">
        <v>199</v>
      </c>
      <c r="C105" s="38"/>
      <c r="D105" s="46">
        <f>ROUND(-166.84*7.52,2)</f>
        <v>-1254.6400000000001</v>
      </c>
      <c r="E105" s="46"/>
      <c r="F105" s="44"/>
      <c r="G105" s="26"/>
      <c r="H105" s="36">
        <f>SUM(D105:G105)</f>
        <v>-1254.6400000000001</v>
      </c>
    </row>
    <row r="106" spans="1:8" x14ac:dyDescent="0.2">
      <c r="A106" s="37"/>
      <c r="B106" s="31" t="s">
        <v>89</v>
      </c>
      <c r="C106" s="38"/>
      <c r="D106" s="46">
        <v>2914.59</v>
      </c>
      <c r="E106" s="46"/>
      <c r="F106" s="46"/>
      <c r="G106" s="46"/>
      <c r="H106" s="36">
        <f>SUM(D106:G106)</f>
        <v>2914.59</v>
      </c>
    </row>
    <row r="107" spans="1:8" x14ac:dyDescent="0.2">
      <c r="A107" s="37"/>
      <c r="B107" s="37"/>
      <c r="C107" s="38"/>
      <c r="D107" s="36"/>
      <c r="E107" s="36"/>
      <c r="F107" s="36"/>
      <c r="G107" s="36"/>
      <c r="H107" s="36"/>
    </row>
    <row r="108" spans="1:8" s="29" customFormat="1" x14ac:dyDescent="0.2">
      <c r="A108" s="39"/>
      <c r="B108" s="39"/>
      <c r="C108" s="25" t="s">
        <v>90</v>
      </c>
      <c r="D108" s="28">
        <f>SUM(D109:D111)</f>
        <v>2914.59</v>
      </c>
      <c r="E108" s="28"/>
      <c r="F108" s="28"/>
      <c r="G108" s="28"/>
      <c r="H108" s="28">
        <f>SUM(H103)</f>
        <v>2914.59</v>
      </c>
    </row>
    <row r="109" spans="1:8" x14ac:dyDescent="0.2">
      <c r="A109" s="24"/>
      <c r="B109" s="31" t="s">
        <v>91</v>
      </c>
      <c r="C109" s="38"/>
      <c r="D109" s="46">
        <f>D104</f>
        <v>1254.6400000000001</v>
      </c>
      <c r="E109" s="46"/>
      <c r="F109" s="46"/>
      <c r="G109" s="46"/>
      <c r="H109" s="46">
        <f>H104</f>
        <v>1254.6400000000001</v>
      </c>
    </row>
    <row r="110" spans="1:8" x14ac:dyDescent="0.2">
      <c r="A110" s="24"/>
      <c r="B110" s="31" t="s">
        <v>92</v>
      </c>
      <c r="C110" s="38"/>
      <c r="D110" s="46">
        <f>D105</f>
        <v>-1254.6400000000001</v>
      </c>
      <c r="E110" s="46"/>
      <c r="F110" s="46"/>
      <c r="G110" s="46"/>
      <c r="H110" s="46">
        <f>H105</f>
        <v>-1254.6400000000001</v>
      </c>
    </row>
    <row r="111" spans="1:8" x14ac:dyDescent="0.2">
      <c r="A111" s="24"/>
      <c r="B111" s="31" t="s">
        <v>93</v>
      </c>
      <c r="C111" s="38"/>
      <c r="D111" s="46">
        <f>D106</f>
        <v>2914.59</v>
      </c>
      <c r="E111" s="46"/>
      <c r="F111" s="46"/>
      <c r="G111" s="46"/>
      <c r="H111" s="46">
        <f>H106</f>
        <v>2914.59</v>
      </c>
    </row>
    <row r="112" spans="1:8" x14ac:dyDescent="0.2">
      <c r="A112" s="24"/>
      <c r="B112" s="24"/>
      <c r="C112" s="38"/>
      <c r="D112" s="36"/>
      <c r="E112" s="36"/>
      <c r="F112" s="36"/>
      <c r="G112" s="36"/>
      <c r="H112" s="36"/>
    </row>
    <row r="113" spans="1:8" ht="24" x14ac:dyDescent="0.2">
      <c r="A113" s="24"/>
      <c r="B113" s="24"/>
      <c r="C113" s="25" t="s">
        <v>94</v>
      </c>
      <c r="D113" s="36"/>
      <c r="E113" s="36"/>
      <c r="F113" s="36"/>
      <c r="G113" s="36"/>
      <c r="H113" s="36"/>
    </row>
    <row r="114" spans="1:8" x14ac:dyDescent="0.2">
      <c r="A114" s="24"/>
      <c r="B114" s="24"/>
      <c r="C114" s="25"/>
      <c r="D114" s="36"/>
      <c r="E114" s="36"/>
      <c r="F114" s="36"/>
      <c r="G114" s="36"/>
      <c r="H114" s="36"/>
    </row>
    <row r="115" spans="1:8" s="29" customFormat="1" x14ac:dyDescent="0.2">
      <c r="A115" s="27" t="s">
        <v>95</v>
      </c>
      <c r="B115" s="27" t="s">
        <v>226</v>
      </c>
      <c r="C115" s="25" t="s">
        <v>96</v>
      </c>
      <c r="D115" s="28">
        <f>SUM(D116:D118)</f>
        <v>2562.46</v>
      </c>
      <c r="E115" s="28"/>
      <c r="F115" s="28"/>
      <c r="G115" s="28"/>
      <c r="H115" s="28">
        <f>D115</f>
        <v>2562.46</v>
      </c>
    </row>
    <row r="116" spans="1:8" x14ac:dyDescent="0.2">
      <c r="A116" s="37"/>
      <c r="B116" s="31" t="s">
        <v>186</v>
      </c>
      <c r="C116" s="38"/>
      <c r="D116" s="46">
        <f>ROUND(40.71*7.52,2)</f>
        <v>306.14</v>
      </c>
      <c r="E116" s="46"/>
      <c r="F116" s="44"/>
      <c r="G116" s="26"/>
      <c r="H116" s="36">
        <f>SUM(D116:G116)</f>
        <v>306.14</v>
      </c>
    </row>
    <row r="117" spans="1:8" x14ac:dyDescent="0.2">
      <c r="A117" s="37"/>
      <c r="B117" s="31" t="s">
        <v>200</v>
      </c>
      <c r="C117" s="38"/>
      <c r="D117" s="46">
        <f>ROUND(-40.71*7.52,2)</f>
        <v>-306.14</v>
      </c>
      <c r="E117" s="46"/>
      <c r="F117" s="44"/>
      <c r="G117" s="26"/>
      <c r="H117" s="36">
        <f>SUM(D117:G117)</f>
        <v>-306.14</v>
      </c>
    </row>
    <row r="118" spans="1:8" x14ac:dyDescent="0.2">
      <c r="A118" s="37"/>
      <c r="B118" s="31" t="s">
        <v>98</v>
      </c>
      <c r="C118" s="38"/>
      <c r="D118" s="46">
        <v>2562.46</v>
      </c>
      <c r="E118" s="46"/>
      <c r="F118" s="46"/>
      <c r="G118" s="46"/>
      <c r="H118" s="36">
        <f>SUM(D118:G118)</f>
        <v>2562.46</v>
      </c>
    </row>
    <row r="119" spans="1:8" x14ac:dyDescent="0.2">
      <c r="A119" s="37"/>
      <c r="B119" s="37"/>
      <c r="C119" s="38"/>
      <c r="D119" s="36"/>
      <c r="E119" s="36"/>
      <c r="F119" s="36"/>
      <c r="G119" s="36"/>
      <c r="H119" s="36"/>
    </row>
    <row r="120" spans="1:8" s="29" customFormat="1" x14ac:dyDescent="0.2">
      <c r="A120" s="39"/>
      <c r="B120" s="39"/>
      <c r="C120" s="25" t="s">
        <v>99</v>
      </c>
      <c r="D120" s="28">
        <f>SUM(D121:D123)</f>
        <v>2562.46</v>
      </c>
      <c r="E120" s="28"/>
      <c r="F120" s="28"/>
      <c r="G120" s="28"/>
      <c r="H120" s="28">
        <f>SUM(D120:G120)</f>
        <v>2562.46</v>
      </c>
    </row>
    <row r="121" spans="1:8" x14ac:dyDescent="0.2">
      <c r="A121" s="24"/>
      <c r="B121" s="31" t="s">
        <v>100</v>
      </c>
      <c r="C121" s="38"/>
      <c r="D121" s="46">
        <f>D116</f>
        <v>306.14</v>
      </c>
      <c r="E121" s="46"/>
      <c r="F121" s="46"/>
      <c r="G121" s="46"/>
      <c r="H121" s="46">
        <f>SUM(D121:G121)</f>
        <v>306.14</v>
      </c>
    </row>
    <row r="122" spans="1:8" x14ac:dyDescent="0.2">
      <c r="A122" s="24"/>
      <c r="B122" s="31" t="s">
        <v>101</v>
      </c>
      <c r="C122" s="38"/>
      <c r="D122" s="46">
        <f>D117</f>
        <v>-306.14</v>
      </c>
      <c r="E122" s="46"/>
      <c r="F122" s="46"/>
      <c r="G122" s="46"/>
      <c r="H122" s="46">
        <f>SUM(D122:G122)</f>
        <v>-306.14</v>
      </c>
    </row>
    <row r="123" spans="1:8" x14ac:dyDescent="0.2">
      <c r="A123" s="24"/>
      <c r="B123" s="31" t="s">
        <v>102</v>
      </c>
      <c r="C123" s="38"/>
      <c r="D123" s="46">
        <f>D118</f>
        <v>2562.46</v>
      </c>
      <c r="E123" s="46"/>
      <c r="F123" s="46"/>
      <c r="G123" s="46"/>
      <c r="H123" s="46">
        <f>SUM(D123:G123)</f>
        <v>2562.46</v>
      </c>
    </row>
    <row r="124" spans="1:8" x14ac:dyDescent="0.2">
      <c r="A124" s="24"/>
      <c r="B124" s="24"/>
      <c r="C124" s="38"/>
      <c r="D124" s="36"/>
      <c r="E124" s="36"/>
      <c r="F124" s="36"/>
      <c r="G124" s="36"/>
      <c r="H124" s="36"/>
    </row>
    <row r="125" spans="1:8" s="29" customFormat="1" x14ac:dyDescent="0.2">
      <c r="A125" s="39"/>
      <c r="B125" s="39"/>
      <c r="C125" s="25" t="s">
        <v>103</v>
      </c>
      <c r="D125" s="28">
        <f>SUM(D126:D128)</f>
        <v>134941.56</v>
      </c>
      <c r="E125" s="28">
        <f>SUM(E126:E128)</f>
        <v>5894.0700000000006</v>
      </c>
      <c r="F125" s="28">
        <f>SUM(F126:F128)</f>
        <v>4483.5199999999995</v>
      </c>
      <c r="G125" s="28"/>
      <c r="H125" s="28">
        <f>SUM(D125:G125)</f>
        <v>145319.15</v>
      </c>
    </row>
    <row r="126" spans="1:8" x14ac:dyDescent="0.2">
      <c r="A126" s="24"/>
      <c r="B126" s="31" t="s">
        <v>104</v>
      </c>
      <c r="C126" s="38"/>
      <c r="D126" s="36">
        <f t="shared" ref="D126:F128" si="3">D38+D85+D97+D109+D121</f>
        <v>66435.67</v>
      </c>
      <c r="E126" s="36">
        <f t="shared" si="3"/>
        <v>7201.67</v>
      </c>
      <c r="F126" s="36">
        <f t="shared" si="3"/>
        <v>4133.09</v>
      </c>
      <c r="G126" s="36"/>
      <c r="H126" s="36">
        <f>SUM(D126:G126)</f>
        <v>77770.429999999993</v>
      </c>
    </row>
    <row r="127" spans="1:8" x14ac:dyDescent="0.2">
      <c r="A127" s="24"/>
      <c r="B127" s="31" t="s">
        <v>105</v>
      </c>
      <c r="C127" s="38"/>
      <c r="D127" s="36">
        <f t="shared" si="3"/>
        <v>-66435.67</v>
      </c>
      <c r="E127" s="36">
        <f t="shared" si="3"/>
        <v>-7201.67</v>
      </c>
      <c r="F127" s="36">
        <f t="shared" si="3"/>
        <v>-4133.09</v>
      </c>
      <c r="G127" s="36"/>
      <c r="H127" s="36">
        <f>SUM(D127:G127)</f>
        <v>-77770.429999999993</v>
      </c>
    </row>
    <row r="128" spans="1:8" x14ac:dyDescent="0.2">
      <c r="A128" s="24"/>
      <c r="B128" s="31" t="s">
        <v>106</v>
      </c>
      <c r="C128" s="38"/>
      <c r="D128" s="36">
        <f t="shared" si="3"/>
        <v>134941.56</v>
      </c>
      <c r="E128" s="36">
        <f t="shared" si="3"/>
        <v>5894.0700000000006</v>
      </c>
      <c r="F128" s="36">
        <f t="shared" si="3"/>
        <v>4483.5199999999995</v>
      </c>
      <c r="G128" s="36"/>
      <c r="H128" s="36">
        <f>SUM(D128:G128)</f>
        <v>145319.15</v>
      </c>
    </row>
    <row r="129" spans="1:8" x14ac:dyDescent="0.2">
      <c r="A129" s="24"/>
      <c r="B129" s="24"/>
      <c r="C129" s="38"/>
      <c r="D129" s="36"/>
      <c r="E129" s="36"/>
      <c r="F129" s="36"/>
      <c r="G129" s="36"/>
      <c r="H129" s="36"/>
    </row>
    <row r="130" spans="1:8" x14ac:dyDescent="0.2">
      <c r="A130" s="24"/>
      <c r="B130" s="24"/>
      <c r="C130" s="38"/>
      <c r="D130" s="36"/>
      <c r="E130" s="36"/>
      <c r="F130" s="36"/>
      <c r="G130" s="36"/>
      <c r="H130" s="36"/>
    </row>
    <row r="131" spans="1:8" x14ac:dyDescent="0.2">
      <c r="A131" s="24"/>
      <c r="B131" s="24"/>
      <c r="C131" s="25" t="s">
        <v>107</v>
      </c>
      <c r="D131" s="44"/>
      <c r="E131" s="44"/>
      <c r="F131" s="47"/>
      <c r="G131" s="26"/>
      <c r="H131" s="26"/>
    </row>
    <row r="132" spans="1:8" x14ac:dyDescent="0.2">
      <c r="A132" s="24"/>
      <c r="B132" s="24"/>
      <c r="C132" s="25"/>
      <c r="D132" s="44"/>
      <c r="E132" s="44"/>
      <c r="F132" s="47"/>
      <c r="G132" s="26"/>
      <c r="H132" s="26"/>
    </row>
    <row r="133" spans="1:8" s="49" customFormat="1" x14ac:dyDescent="0.25">
      <c r="A133" s="40" t="s">
        <v>108</v>
      </c>
      <c r="B133" s="40"/>
      <c r="C133" s="41" t="s">
        <v>109</v>
      </c>
      <c r="D133" s="28">
        <f>SUM(D134:D136)</f>
        <v>6882.02</v>
      </c>
      <c r="E133" s="28">
        <f>SUM(E134:E136)</f>
        <v>300.60000000000002</v>
      </c>
      <c r="F133" s="48"/>
      <c r="G133" s="28"/>
      <c r="H133" s="28">
        <f>SUM(D133:G133)</f>
        <v>7182.6200000000008</v>
      </c>
    </row>
    <row r="134" spans="1:8" s="35" customFormat="1" ht="24" x14ac:dyDescent="0.25">
      <c r="A134" s="42"/>
      <c r="B134" s="20" t="s">
        <v>201</v>
      </c>
      <c r="C134" s="43" t="s">
        <v>111</v>
      </c>
      <c r="D134" s="36">
        <f>ROUND(362.23*7.52,2)</f>
        <v>2723.97</v>
      </c>
      <c r="E134" s="36">
        <f>ROUND(37.16*7.52,2)</f>
        <v>279.44</v>
      </c>
      <c r="F134" s="33"/>
      <c r="G134" s="36"/>
      <c r="H134" s="36">
        <f>SUM(D134:G134)</f>
        <v>3003.41</v>
      </c>
    </row>
    <row r="135" spans="1:8" s="35" customFormat="1" ht="24" x14ac:dyDescent="0.25">
      <c r="A135" s="42"/>
      <c r="B135" s="20" t="s">
        <v>202</v>
      </c>
      <c r="C135" s="43" t="s">
        <v>111</v>
      </c>
      <c r="D135" s="36">
        <f>ROUND(-362.23*7.52,2)</f>
        <v>-2723.97</v>
      </c>
      <c r="E135" s="36">
        <f>ROUND(-37.16*7.52,2)</f>
        <v>-279.44</v>
      </c>
      <c r="F135" s="33"/>
      <c r="G135" s="36"/>
      <c r="H135" s="36">
        <f>SUM(D135:G135)</f>
        <v>-3003.41</v>
      </c>
    </row>
    <row r="136" spans="1:8" s="35" customFormat="1" ht="36" x14ac:dyDescent="0.25">
      <c r="A136" s="42"/>
      <c r="B136" s="20" t="s">
        <v>113</v>
      </c>
      <c r="C136" s="43" t="s">
        <v>114</v>
      </c>
      <c r="D136" s="36">
        <f>ROUND(D128*5.1%,2)</f>
        <v>6882.02</v>
      </c>
      <c r="E136" s="36">
        <f>ROUND(E128*5.1%,2)</f>
        <v>300.60000000000002</v>
      </c>
      <c r="F136" s="33"/>
      <c r="G136" s="36"/>
      <c r="H136" s="36">
        <f>SUM(D136:G136)</f>
        <v>7182.6200000000008</v>
      </c>
    </row>
    <row r="137" spans="1:8" x14ac:dyDescent="0.2">
      <c r="A137" s="37"/>
      <c r="B137" s="37"/>
      <c r="C137" s="38"/>
      <c r="D137" s="50"/>
      <c r="E137" s="50"/>
      <c r="F137" s="51"/>
      <c r="G137" s="50"/>
      <c r="H137" s="50"/>
    </row>
    <row r="138" spans="1:8" s="29" customFormat="1" x14ac:dyDescent="0.2">
      <c r="A138" s="39"/>
      <c r="B138" s="39"/>
      <c r="C138" s="25" t="s">
        <v>115</v>
      </c>
      <c r="D138" s="28">
        <f>SUM(D139:D141)</f>
        <v>6882.02</v>
      </c>
      <c r="E138" s="28">
        <f>SUM(E139:E141)</f>
        <v>300.60000000000002</v>
      </c>
      <c r="F138" s="28"/>
      <c r="G138" s="28"/>
      <c r="H138" s="28">
        <f>SUM(D138:G138)</f>
        <v>7182.6200000000008</v>
      </c>
    </row>
    <row r="139" spans="1:8" x14ac:dyDescent="0.2">
      <c r="A139" s="24"/>
      <c r="B139" s="31" t="s">
        <v>116</v>
      </c>
      <c r="C139" s="38"/>
      <c r="D139" s="46">
        <f t="shared" ref="D139:E141" si="4">D134</f>
        <v>2723.97</v>
      </c>
      <c r="E139" s="46">
        <f t="shared" si="4"/>
        <v>279.44</v>
      </c>
      <c r="F139" s="46"/>
      <c r="G139" s="46"/>
      <c r="H139" s="36">
        <f>SUM(D139:G139)</f>
        <v>3003.41</v>
      </c>
    </row>
    <row r="140" spans="1:8" x14ac:dyDescent="0.2">
      <c r="A140" s="24"/>
      <c r="B140" s="31" t="s">
        <v>117</v>
      </c>
      <c r="C140" s="38"/>
      <c r="D140" s="46">
        <f t="shared" si="4"/>
        <v>-2723.97</v>
      </c>
      <c r="E140" s="46">
        <f t="shared" si="4"/>
        <v>-279.44</v>
      </c>
      <c r="F140" s="46"/>
      <c r="G140" s="46"/>
      <c r="H140" s="36">
        <f>SUM(D140:G140)</f>
        <v>-3003.41</v>
      </c>
    </row>
    <row r="141" spans="1:8" x14ac:dyDescent="0.2">
      <c r="A141" s="24"/>
      <c r="B141" s="31" t="s">
        <v>118</v>
      </c>
      <c r="C141" s="38"/>
      <c r="D141" s="46">
        <f t="shared" si="4"/>
        <v>6882.02</v>
      </c>
      <c r="E141" s="46">
        <f t="shared" si="4"/>
        <v>300.60000000000002</v>
      </c>
      <c r="F141" s="46"/>
      <c r="G141" s="46"/>
      <c r="H141" s="36">
        <f>SUM(D141:G141)</f>
        <v>7182.6200000000008</v>
      </c>
    </row>
    <row r="142" spans="1:8" x14ac:dyDescent="0.2">
      <c r="A142" s="24"/>
      <c r="B142" s="24"/>
      <c r="C142" s="38"/>
      <c r="D142" s="50"/>
      <c r="E142" s="50"/>
      <c r="F142" s="50"/>
      <c r="G142" s="50"/>
      <c r="H142" s="50"/>
    </row>
    <row r="143" spans="1:8" s="29" customFormat="1" x14ac:dyDescent="0.2">
      <c r="A143" s="39"/>
      <c r="B143" s="39"/>
      <c r="C143" s="25" t="s">
        <v>119</v>
      </c>
      <c r="D143" s="52">
        <f>SUM(D144:D146)</f>
        <v>141823.57999999999</v>
      </c>
      <c r="E143" s="52">
        <f>SUM(E144:E146)</f>
        <v>6194.670000000001</v>
      </c>
      <c r="F143" s="52">
        <f>SUM(F144:F146)</f>
        <v>4483.5199999999995</v>
      </c>
      <c r="G143" s="52"/>
      <c r="H143" s="52">
        <f>SUM(D143:G143)</f>
        <v>152501.76999999999</v>
      </c>
    </row>
    <row r="144" spans="1:8" x14ac:dyDescent="0.2">
      <c r="A144" s="24"/>
      <c r="B144" s="31" t="s">
        <v>120</v>
      </c>
      <c r="C144" s="38"/>
      <c r="D144" s="50">
        <f t="shared" ref="D144:F146" si="5">D126+D139</f>
        <v>69159.64</v>
      </c>
      <c r="E144" s="50">
        <f t="shared" si="5"/>
        <v>7481.11</v>
      </c>
      <c r="F144" s="50">
        <f t="shared" si="5"/>
        <v>4133.09</v>
      </c>
      <c r="G144" s="50"/>
      <c r="H144" s="50">
        <f>SUM(D144:G144)</f>
        <v>80773.84</v>
      </c>
    </row>
    <row r="145" spans="1:8" x14ac:dyDescent="0.2">
      <c r="A145" s="24"/>
      <c r="B145" s="31" t="s">
        <v>121</v>
      </c>
      <c r="C145" s="38"/>
      <c r="D145" s="50">
        <f t="shared" si="5"/>
        <v>-69159.64</v>
      </c>
      <c r="E145" s="50">
        <f t="shared" si="5"/>
        <v>-7481.11</v>
      </c>
      <c r="F145" s="50">
        <f t="shared" si="5"/>
        <v>-4133.09</v>
      </c>
      <c r="G145" s="50"/>
      <c r="H145" s="50">
        <f>SUM(D145:G145)</f>
        <v>-80773.84</v>
      </c>
    </row>
    <row r="146" spans="1:8" x14ac:dyDescent="0.2">
      <c r="A146" s="24"/>
      <c r="B146" s="31" t="s">
        <v>122</v>
      </c>
      <c r="C146" s="38"/>
      <c r="D146" s="50">
        <f t="shared" si="5"/>
        <v>141823.57999999999</v>
      </c>
      <c r="E146" s="50">
        <f t="shared" si="5"/>
        <v>6194.670000000001</v>
      </c>
      <c r="F146" s="50">
        <f t="shared" si="5"/>
        <v>4483.5199999999995</v>
      </c>
      <c r="G146" s="50"/>
      <c r="H146" s="50">
        <f>SUM(D146:G146)</f>
        <v>152501.76999999999</v>
      </c>
    </row>
    <row r="147" spans="1:8" x14ac:dyDescent="0.2">
      <c r="A147" s="24"/>
      <c r="B147" s="24"/>
      <c r="C147" s="38"/>
      <c r="D147" s="50"/>
      <c r="E147" s="50"/>
      <c r="F147" s="50"/>
      <c r="G147" s="50"/>
      <c r="H147" s="50"/>
    </row>
    <row r="148" spans="1:8" x14ac:dyDescent="0.2">
      <c r="A148" s="24"/>
      <c r="B148" s="24"/>
      <c r="C148" s="25" t="s">
        <v>123</v>
      </c>
      <c r="D148" s="44"/>
      <c r="E148" s="44"/>
      <c r="F148" s="47"/>
      <c r="G148" s="26"/>
      <c r="H148" s="26"/>
    </row>
    <row r="149" spans="1:8" x14ac:dyDescent="0.2">
      <c r="A149" s="24"/>
      <c r="B149" s="24"/>
      <c r="C149" s="25"/>
      <c r="D149" s="44"/>
      <c r="E149" s="44"/>
      <c r="F149" s="47"/>
      <c r="G149" s="26"/>
      <c r="H149" s="26"/>
    </row>
    <row r="150" spans="1:8" s="29" customFormat="1" ht="36" x14ac:dyDescent="0.2">
      <c r="A150" s="27" t="s">
        <v>124</v>
      </c>
      <c r="B150" s="27"/>
      <c r="C150" s="25" t="s">
        <v>125</v>
      </c>
      <c r="D150" s="28">
        <f>SUM(D151:D153)</f>
        <v>4084.52</v>
      </c>
      <c r="E150" s="28">
        <f>SUM(E151:E153)</f>
        <v>178.41</v>
      </c>
      <c r="F150" s="48"/>
      <c r="G150" s="28"/>
      <c r="H150" s="28">
        <f>SUM(D150:G150)</f>
        <v>4262.93</v>
      </c>
    </row>
    <row r="151" spans="1:8" x14ac:dyDescent="0.2">
      <c r="A151" s="37"/>
      <c r="B151" s="20" t="s">
        <v>189</v>
      </c>
      <c r="C151" s="38" t="s">
        <v>126</v>
      </c>
      <c r="D151" s="36">
        <f>ROUND(377.29*7.52,2)</f>
        <v>2837.22</v>
      </c>
      <c r="E151" s="36">
        <f>ROUND(36.04*7.52,2)</f>
        <v>271.02</v>
      </c>
      <c r="F151" s="33"/>
      <c r="G151" s="36"/>
      <c r="H151" s="36">
        <f>SUM(D151:G151)</f>
        <v>3108.24</v>
      </c>
    </row>
    <row r="152" spans="1:8" x14ac:dyDescent="0.2">
      <c r="A152" s="37"/>
      <c r="B152" s="20" t="s">
        <v>203</v>
      </c>
      <c r="C152" s="38" t="s">
        <v>126</v>
      </c>
      <c r="D152" s="36">
        <f>ROUND(-377.29*7.52,2)</f>
        <v>-2837.22</v>
      </c>
      <c r="E152" s="36">
        <f>ROUND(-36.04*7.52,2)</f>
        <v>-271.02</v>
      </c>
      <c r="F152" s="33"/>
      <c r="G152" s="36"/>
      <c r="H152" s="36">
        <f>SUM(D152:G152)</f>
        <v>-3108.24</v>
      </c>
    </row>
    <row r="153" spans="1:8" ht="24" x14ac:dyDescent="0.2">
      <c r="A153" s="37"/>
      <c r="B153" s="20" t="s">
        <v>128</v>
      </c>
      <c r="C153" s="38" t="s">
        <v>129</v>
      </c>
      <c r="D153" s="36">
        <f>ROUND(D146*3.2%*0.9,2)</f>
        <v>4084.52</v>
      </c>
      <c r="E153" s="36">
        <f>ROUND(E146*3.2%*0.9,2)</f>
        <v>178.41</v>
      </c>
      <c r="F153" s="33"/>
      <c r="G153" s="36"/>
      <c r="H153" s="36">
        <f>SUM(D153:G153)</f>
        <v>4262.93</v>
      </c>
    </row>
    <row r="154" spans="1:8" x14ac:dyDescent="0.2">
      <c r="A154" s="37"/>
      <c r="B154" s="37"/>
      <c r="C154" s="38"/>
      <c r="D154" s="50"/>
      <c r="E154" s="50"/>
      <c r="F154" s="51"/>
      <c r="G154" s="50"/>
      <c r="H154" s="50"/>
    </row>
    <row r="155" spans="1:8" s="29" customFormat="1" x14ac:dyDescent="0.2">
      <c r="A155" s="39"/>
      <c r="B155" s="39"/>
      <c r="C155" s="25" t="s">
        <v>130</v>
      </c>
      <c r="D155" s="52">
        <f>SUM(D156:D158)</f>
        <v>4084.52</v>
      </c>
      <c r="E155" s="52">
        <f>SUM(E156:E158)</f>
        <v>178.41</v>
      </c>
      <c r="F155" s="52"/>
      <c r="G155" s="52"/>
      <c r="H155" s="52">
        <f>SUM(D155:G155)</f>
        <v>4262.93</v>
      </c>
    </row>
    <row r="156" spans="1:8" x14ac:dyDescent="0.2">
      <c r="A156" s="24"/>
      <c r="B156" s="31" t="s">
        <v>131</v>
      </c>
      <c r="C156" s="38"/>
      <c r="D156" s="50">
        <f t="shared" ref="D156:E158" si="6">D151</f>
        <v>2837.22</v>
      </c>
      <c r="E156" s="50">
        <f t="shared" si="6"/>
        <v>271.02</v>
      </c>
      <c r="F156" s="50"/>
      <c r="G156" s="50"/>
      <c r="H156" s="50">
        <f>SUM(D156:G156)</f>
        <v>3108.24</v>
      </c>
    </row>
    <row r="157" spans="1:8" x14ac:dyDescent="0.2">
      <c r="A157" s="24"/>
      <c r="B157" s="31" t="s">
        <v>132</v>
      </c>
      <c r="C157" s="38"/>
      <c r="D157" s="50">
        <f t="shared" si="6"/>
        <v>-2837.22</v>
      </c>
      <c r="E157" s="50">
        <f t="shared" si="6"/>
        <v>-271.02</v>
      </c>
      <c r="F157" s="50"/>
      <c r="G157" s="50"/>
      <c r="H157" s="50">
        <f>SUM(D157:G157)</f>
        <v>-3108.24</v>
      </c>
    </row>
    <row r="158" spans="1:8" x14ac:dyDescent="0.2">
      <c r="A158" s="24"/>
      <c r="B158" s="31" t="s">
        <v>133</v>
      </c>
      <c r="C158" s="38"/>
      <c r="D158" s="50">
        <f t="shared" si="6"/>
        <v>4084.52</v>
      </c>
      <c r="E158" s="50">
        <f t="shared" si="6"/>
        <v>178.41</v>
      </c>
      <c r="F158" s="50"/>
      <c r="G158" s="50"/>
      <c r="H158" s="50">
        <f>SUM(D158:G158)</f>
        <v>4262.93</v>
      </c>
    </row>
    <row r="159" spans="1:8" x14ac:dyDescent="0.2">
      <c r="A159" s="24"/>
      <c r="B159" s="24"/>
      <c r="C159" s="38"/>
      <c r="D159" s="50"/>
      <c r="E159" s="50"/>
      <c r="F159" s="51"/>
      <c r="G159" s="50"/>
      <c r="H159" s="50"/>
    </row>
    <row r="160" spans="1:8" s="29" customFormat="1" x14ac:dyDescent="0.2">
      <c r="A160" s="39"/>
      <c r="B160" s="39"/>
      <c r="C160" s="25" t="s">
        <v>134</v>
      </c>
      <c r="D160" s="52">
        <f>SUM(D161:D163)</f>
        <v>145908.09999999998</v>
      </c>
      <c r="E160" s="52">
        <f>SUM(E161:E163)</f>
        <v>6373.0800000000008</v>
      </c>
      <c r="F160" s="52">
        <f>SUM(F161:F163)</f>
        <v>4483.5199999999995</v>
      </c>
      <c r="G160" s="52"/>
      <c r="H160" s="52">
        <f>SUM(D160:G160)</f>
        <v>156764.69999999995</v>
      </c>
    </row>
    <row r="161" spans="1:8" x14ac:dyDescent="0.2">
      <c r="A161" s="24"/>
      <c r="B161" s="31" t="s">
        <v>135</v>
      </c>
      <c r="C161" s="38"/>
      <c r="D161" s="50">
        <f t="shared" ref="D161:F163" si="7">D144+D156</f>
        <v>71996.86</v>
      </c>
      <c r="E161" s="50">
        <f t="shared" si="7"/>
        <v>7752.1299999999992</v>
      </c>
      <c r="F161" s="50">
        <f t="shared" si="7"/>
        <v>4133.09</v>
      </c>
      <c r="G161" s="50"/>
      <c r="H161" s="50">
        <f>SUM(D161:G161)</f>
        <v>83882.080000000002</v>
      </c>
    </row>
    <row r="162" spans="1:8" x14ac:dyDescent="0.2">
      <c r="A162" s="24"/>
      <c r="B162" s="31" t="s">
        <v>136</v>
      </c>
      <c r="C162" s="38"/>
      <c r="D162" s="50">
        <f t="shared" si="7"/>
        <v>-71996.86</v>
      </c>
      <c r="E162" s="50">
        <f t="shared" si="7"/>
        <v>-7752.1299999999992</v>
      </c>
      <c r="F162" s="50">
        <f t="shared" si="7"/>
        <v>-4133.09</v>
      </c>
      <c r="G162" s="50"/>
      <c r="H162" s="50">
        <f>SUM(D162:G162)</f>
        <v>-83882.080000000002</v>
      </c>
    </row>
    <row r="163" spans="1:8" x14ac:dyDescent="0.2">
      <c r="A163" s="24"/>
      <c r="B163" s="31" t="s">
        <v>137</v>
      </c>
      <c r="C163" s="38"/>
      <c r="D163" s="50">
        <f t="shared" si="7"/>
        <v>145908.09999999998</v>
      </c>
      <c r="E163" s="50">
        <f t="shared" si="7"/>
        <v>6373.0800000000008</v>
      </c>
      <c r="F163" s="50">
        <f t="shared" si="7"/>
        <v>4483.5199999999995</v>
      </c>
      <c r="G163" s="50"/>
      <c r="H163" s="50">
        <f>SUM(D163:G163)</f>
        <v>156764.69999999995</v>
      </c>
    </row>
    <row r="164" spans="1:8" x14ac:dyDescent="0.2">
      <c r="A164" s="24"/>
      <c r="B164" s="24"/>
      <c r="C164" s="38"/>
      <c r="D164" s="50"/>
      <c r="E164" s="50"/>
      <c r="F164" s="50"/>
      <c r="G164" s="50"/>
      <c r="H164" s="50"/>
    </row>
    <row r="165" spans="1:8" ht="24" x14ac:dyDescent="0.2">
      <c r="A165" s="24"/>
      <c r="B165" s="24"/>
      <c r="C165" s="25" t="s">
        <v>138</v>
      </c>
      <c r="D165" s="44"/>
      <c r="E165" s="44"/>
      <c r="F165" s="47"/>
      <c r="G165" s="26"/>
      <c r="H165" s="26"/>
    </row>
    <row r="166" spans="1:8" x14ac:dyDescent="0.2">
      <c r="A166" s="24"/>
      <c r="B166" s="24"/>
      <c r="C166" s="25"/>
      <c r="D166" s="44"/>
      <c r="E166" s="44"/>
      <c r="F166" s="47"/>
      <c r="G166" s="26"/>
      <c r="H166" s="26"/>
    </row>
    <row r="167" spans="1:8" s="29" customFormat="1" x14ac:dyDescent="0.2">
      <c r="A167" s="27" t="s">
        <v>139</v>
      </c>
      <c r="B167" s="27"/>
      <c r="C167" s="41" t="s">
        <v>140</v>
      </c>
      <c r="D167" s="53"/>
      <c r="E167" s="53"/>
      <c r="F167" s="54"/>
      <c r="G167" s="28">
        <f>SUM(G168:G170)</f>
        <v>3354.76</v>
      </c>
      <c r="H167" s="28">
        <f>G167</f>
        <v>3354.76</v>
      </c>
    </row>
    <row r="168" spans="1:8" ht="36" x14ac:dyDescent="0.2">
      <c r="A168" s="37"/>
      <c r="B168" s="20" t="s">
        <v>204</v>
      </c>
      <c r="C168" s="43" t="s">
        <v>141</v>
      </c>
      <c r="D168" s="55"/>
      <c r="E168" s="55"/>
      <c r="F168" s="56"/>
      <c r="G168" s="36">
        <f>ROUND(248.52*6.04,2)</f>
        <v>1501.06</v>
      </c>
      <c r="H168" s="36">
        <f>G168</f>
        <v>1501.06</v>
      </c>
    </row>
    <row r="169" spans="1:8" ht="36" x14ac:dyDescent="0.2">
      <c r="A169" s="37"/>
      <c r="B169" s="20" t="s">
        <v>205</v>
      </c>
      <c r="C169" s="43" t="s">
        <v>142</v>
      </c>
      <c r="D169" s="55"/>
      <c r="E169" s="55"/>
      <c r="F169" s="56"/>
      <c r="G169" s="36">
        <f>ROUND(-248.52*6.04,2)</f>
        <v>-1501.06</v>
      </c>
      <c r="H169" s="36">
        <f>G169</f>
        <v>-1501.06</v>
      </c>
    </row>
    <row r="170" spans="1:8" ht="24" x14ac:dyDescent="0.2">
      <c r="A170" s="37"/>
      <c r="B170" s="20" t="s">
        <v>128</v>
      </c>
      <c r="C170" s="43" t="s">
        <v>143</v>
      </c>
      <c r="D170" s="55"/>
      <c r="E170" s="55"/>
      <c r="F170" s="56"/>
      <c r="G170" s="36">
        <f>ROUND(H163*2.14%,2)</f>
        <v>3354.76</v>
      </c>
      <c r="H170" s="36">
        <f>G170</f>
        <v>3354.76</v>
      </c>
    </row>
    <row r="171" spans="1:8" x14ac:dyDescent="0.2">
      <c r="A171" s="37"/>
      <c r="B171" s="37"/>
      <c r="C171" s="43"/>
      <c r="D171" s="55"/>
      <c r="E171" s="55"/>
      <c r="F171" s="56"/>
      <c r="G171" s="36"/>
      <c r="H171" s="36"/>
    </row>
    <row r="172" spans="1:8" s="29" customFormat="1" x14ac:dyDescent="0.2">
      <c r="A172" s="39"/>
      <c r="B172" s="39"/>
      <c r="C172" s="25" t="s">
        <v>144</v>
      </c>
      <c r="D172" s="52"/>
      <c r="E172" s="52"/>
      <c r="F172" s="57"/>
      <c r="G172" s="52">
        <f>SUM(G173:G175)</f>
        <v>3354.76</v>
      </c>
      <c r="H172" s="52">
        <f>SUM(D172:G172)</f>
        <v>3354.76</v>
      </c>
    </row>
    <row r="173" spans="1:8" x14ac:dyDescent="0.2">
      <c r="A173" s="24"/>
      <c r="B173" s="31" t="s">
        <v>145</v>
      </c>
      <c r="C173" s="38"/>
      <c r="D173" s="50"/>
      <c r="E173" s="50"/>
      <c r="F173" s="51"/>
      <c r="G173" s="50">
        <f>G168</f>
        <v>1501.06</v>
      </c>
      <c r="H173" s="50">
        <f>SUM(D173:G173)</f>
        <v>1501.06</v>
      </c>
    </row>
    <row r="174" spans="1:8" x14ac:dyDescent="0.2">
      <c r="A174" s="24"/>
      <c r="B174" s="31" t="s">
        <v>146</v>
      </c>
      <c r="C174" s="38"/>
      <c r="D174" s="50"/>
      <c r="E174" s="50"/>
      <c r="F174" s="51"/>
      <c r="G174" s="50">
        <f>G169</f>
        <v>-1501.06</v>
      </c>
      <c r="H174" s="50">
        <f>SUM(D174:G174)</f>
        <v>-1501.06</v>
      </c>
    </row>
    <row r="175" spans="1:8" x14ac:dyDescent="0.2">
      <c r="A175" s="24"/>
      <c r="B175" s="31" t="s">
        <v>147</v>
      </c>
      <c r="C175" s="38"/>
      <c r="D175" s="50"/>
      <c r="E175" s="50"/>
      <c r="F175" s="51"/>
      <c r="G175" s="50">
        <f>G170</f>
        <v>3354.76</v>
      </c>
      <c r="H175" s="50">
        <f>SUM(D175:G175)</f>
        <v>3354.76</v>
      </c>
    </row>
    <row r="176" spans="1:8" x14ac:dyDescent="0.2">
      <c r="A176" s="24"/>
      <c r="B176" s="24"/>
      <c r="C176" s="38"/>
      <c r="D176" s="50"/>
      <c r="E176" s="50"/>
      <c r="F176" s="51"/>
      <c r="G176" s="50"/>
      <c r="H176" s="50"/>
    </row>
    <row r="177" spans="1:8" s="29" customFormat="1" x14ac:dyDescent="0.2">
      <c r="A177" s="39"/>
      <c r="B177" s="39"/>
      <c r="C177" s="25" t="s">
        <v>148</v>
      </c>
      <c r="D177" s="52">
        <f>SUM(D178:D180)</f>
        <v>145908.09999999998</v>
      </c>
      <c r="E177" s="52">
        <f>SUM(E178:E180)</f>
        <v>6373.0800000000008</v>
      </c>
      <c r="F177" s="52">
        <f>SUM(F178:F180)</f>
        <v>4483.5199999999995</v>
      </c>
      <c r="G177" s="52">
        <f>SUM(G178:G180)</f>
        <v>3354.76</v>
      </c>
      <c r="H177" s="52">
        <f>SUM(D177:G177)</f>
        <v>160119.45999999996</v>
      </c>
    </row>
    <row r="178" spans="1:8" x14ac:dyDescent="0.2">
      <c r="A178" s="24"/>
      <c r="B178" s="31" t="s">
        <v>149</v>
      </c>
      <c r="C178" s="38"/>
      <c r="D178" s="50">
        <f>D161</f>
        <v>71996.86</v>
      </c>
      <c r="E178" s="50">
        <f>E161</f>
        <v>7752.1299999999992</v>
      </c>
      <c r="F178" s="50">
        <f>F161</f>
        <v>4133.09</v>
      </c>
      <c r="G178" s="50">
        <f>G161+G173</f>
        <v>1501.06</v>
      </c>
      <c r="H178" s="50">
        <f>SUM(D178:G178)</f>
        <v>85383.14</v>
      </c>
    </row>
    <row r="179" spans="1:8" x14ac:dyDescent="0.2">
      <c r="A179" s="24"/>
      <c r="B179" s="31" t="s">
        <v>150</v>
      </c>
      <c r="C179" s="38"/>
      <c r="D179" s="50">
        <f t="shared" ref="D179:F180" si="8">D162</f>
        <v>-71996.86</v>
      </c>
      <c r="E179" s="50">
        <f t="shared" si="8"/>
        <v>-7752.1299999999992</v>
      </c>
      <c r="F179" s="50">
        <f t="shared" si="8"/>
        <v>-4133.09</v>
      </c>
      <c r="G179" s="50">
        <f>G162+G174</f>
        <v>-1501.06</v>
      </c>
      <c r="H179" s="50">
        <f>SUM(D179:G179)</f>
        <v>-85383.14</v>
      </c>
    </row>
    <row r="180" spans="1:8" x14ac:dyDescent="0.2">
      <c r="A180" s="24"/>
      <c r="B180" s="31" t="s">
        <v>151</v>
      </c>
      <c r="C180" s="38"/>
      <c r="D180" s="50">
        <f t="shared" si="8"/>
        <v>145908.09999999998</v>
      </c>
      <c r="E180" s="50">
        <f t="shared" si="8"/>
        <v>6373.0800000000008</v>
      </c>
      <c r="F180" s="50">
        <f t="shared" si="8"/>
        <v>4483.5199999999995</v>
      </c>
      <c r="G180" s="50">
        <f>G163+G175</f>
        <v>3354.76</v>
      </c>
      <c r="H180" s="50">
        <f>SUM(D180:G180)</f>
        <v>160119.45999999996</v>
      </c>
    </row>
    <row r="181" spans="1:8" x14ac:dyDescent="0.2">
      <c r="A181" s="24"/>
      <c r="B181" s="24"/>
      <c r="C181" s="38"/>
      <c r="D181" s="50"/>
      <c r="E181" s="50"/>
      <c r="F181" s="50"/>
      <c r="G181" s="50"/>
      <c r="H181" s="50"/>
    </row>
    <row r="182" spans="1:8" ht="180" x14ac:dyDescent="0.2">
      <c r="A182" s="24"/>
      <c r="B182" s="24"/>
      <c r="C182" s="25" t="s">
        <v>152</v>
      </c>
      <c r="D182" s="44"/>
      <c r="E182" s="44"/>
      <c r="F182" s="47"/>
      <c r="G182" s="26"/>
      <c r="H182" s="26"/>
    </row>
    <row r="183" spans="1:8" x14ac:dyDescent="0.2">
      <c r="A183" s="24"/>
      <c r="B183" s="24"/>
      <c r="C183" s="25"/>
      <c r="D183" s="44"/>
      <c r="E183" s="44"/>
      <c r="F183" s="47"/>
      <c r="G183" s="26"/>
      <c r="H183" s="26"/>
    </row>
    <row r="184" spans="1:8" s="29" customFormat="1" ht="24" x14ac:dyDescent="0.2">
      <c r="A184" s="39">
        <v>18</v>
      </c>
      <c r="B184" s="27" t="s">
        <v>153</v>
      </c>
      <c r="C184" s="25" t="s">
        <v>154</v>
      </c>
      <c r="D184" s="28">
        <f>SUM(D185:D187)</f>
        <v>0</v>
      </c>
      <c r="E184" s="28"/>
      <c r="F184" s="48"/>
      <c r="G184" s="28"/>
      <c r="H184" s="28">
        <f>SUM(D184:G184)</f>
        <v>0</v>
      </c>
    </row>
    <row r="185" spans="1:8" x14ac:dyDescent="0.2">
      <c r="A185" s="24"/>
      <c r="B185" s="31" t="s">
        <v>189</v>
      </c>
      <c r="C185" s="25"/>
      <c r="D185" s="36">
        <f>ROUND(385.31*7.52,2)</f>
        <v>2897.53</v>
      </c>
      <c r="E185" s="36"/>
      <c r="F185" s="33"/>
      <c r="G185" s="36"/>
      <c r="H185" s="36">
        <f>SUM(D185:G185)</f>
        <v>2897.53</v>
      </c>
    </row>
    <row r="186" spans="1:8" x14ac:dyDescent="0.2">
      <c r="A186" s="24"/>
      <c r="B186" s="31" t="s">
        <v>206</v>
      </c>
      <c r="C186" s="25"/>
      <c r="D186" s="36">
        <f>ROUND(-385.31*7.52,2)</f>
        <v>-2897.53</v>
      </c>
      <c r="E186" s="36"/>
      <c r="F186" s="33"/>
      <c r="G186" s="36"/>
      <c r="H186" s="36">
        <f>SUM(D186:G186)</f>
        <v>-2897.53</v>
      </c>
    </row>
    <row r="187" spans="1:8" x14ac:dyDescent="0.2">
      <c r="A187" s="24"/>
      <c r="B187" s="31" t="s">
        <v>156</v>
      </c>
      <c r="C187" s="25"/>
      <c r="D187" s="36">
        <v>0</v>
      </c>
      <c r="E187" s="36"/>
      <c r="F187" s="33"/>
      <c r="G187" s="36"/>
      <c r="H187" s="36">
        <f>SUM(D187:G187)</f>
        <v>0</v>
      </c>
    </row>
    <row r="188" spans="1:8" x14ac:dyDescent="0.2">
      <c r="A188" s="24"/>
      <c r="B188" s="24"/>
      <c r="C188" s="25"/>
      <c r="D188" s="44"/>
      <c r="E188" s="44"/>
      <c r="F188" s="47"/>
      <c r="G188" s="26"/>
      <c r="H188" s="26"/>
    </row>
    <row r="189" spans="1:8" s="29" customFormat="1" x14ac:dyDescent="0.2">
      <c r="A189" s="27" t="s">
        <v>157</v>
      </c>
      <c r="B189" s="27" t="s">
        <v>214</v>
      </c>
      <c r="C189" s="25" t="s">
        <v>158</v>
      </c>
      <c r="D189" s="28">
        <f>SUM(D190:D192)</f>
        <v>22.1</v>
      </c>
      <c r="E189" s="28"/>
      <c r="F189" s="48"/>
      <c r="G189" s="28"/>
      <c r="H189" s="28">
        <f>SUM(D189:G189)</f>
        <v>22.1</v>
      </c>
    </row>
    <row r="190" spans="1:8" x14ac:dyDescent="0.2">
      <c r="A190" s="37"/>
      <c r="B190" s="31" t="s">
        <v>25</v>
      </c>
      <c r="C190" s="38"/>
      <c r="D190" s="36">
        <v>0</v>
      </c>
      <c r="E190" s="36"/>
      <c r="F190" s="33"/>
      <c r="G190" s="36"/>
      <c r="H190" s="36">
        <f>SUM(D190:G190)</f>
        <v>0</v>
      </c>
    </row>
    <row r="191" spans="1:8" x14ac:dyDescent="0.2">
      <c r="A191" s="37"/>
      <c r="B191" s="31" t="s">
        <v>159</v>
      </c>
      <c r="C191" s="38"/>
      <c r="D191" s="36">
        <v>0</v>
      </c>
      <c r="E191" s="36"/>
      <c r="F191" s="33"/>
      <c r="G191" s="36"/>
      <c r="H191" s="36">
        <f>SUM(D191:G191)</f>
        <v>0</v>
      </c>
    </row>
    <row r="192" spans="1:8" x14ac:dyDescent="0.2">
      <c r="A192" s="37"/>
      <c r="B192" s="31" t="s">
        <v>160</v>
      </c>
      <c r="C192" s="38"/>
      <c r="D192" s="36">
        <v>22.1</v>
      </c>
      <c r="E192" s="36"/>
      <c r="F192" s="33"/>
      <c r="G192" s="36"/>
      <c r="H192" s="36">
        <f>SUM(D192:G192)</f>
        <v>22.1</v>
      </c>
    </row>
    <row r="193" spans="1:8" x14ac:dyDescent="0.2">
      <c r="A193" s="37"/>
      <c r="B193" s="37"/>
      <c r="C193" s="38"/>
      <c r="D193" s="36"/>
      <c r="E193" s="36"/>
      <c r="F193" s="33"/>
      <c r="G193" s="36"/>
      <c r="H193" s="36"/>
    </row>
    <row r="194" spans="1:8" s="29" customFormat="1" x14ac:dyDescent="0.2">
      <c r="A194" s="27"/>
      <c r="B194" s="27" t="s">
        <v>161</v>
      </c>
      <c r="C194" s="25" t="s">
        <v>162</v>
      </c>
      <c r="D194" s="28"/>
      <c r="E194" s="28"/>
      <c r="F194" s="48"/>
      <c r="G194" s="28">
        <f>SUM(G195:G197)</f>
        <v>6662.94</v>
      </c>
      <c r="H194" s="28">
        <f>SUM(D194:G194)</f>
        <v>6662.94</v>
      </c>
    </row>
    <row r="195" spans="1:8" x14ac:dyDescent="0.2">
      <c r="A195" s="37"/>
      <c r="B195" s="31" t="s">
        <v>207</v>
      </c>
      <c r="C195" s="38"/>
      <c r="D195" s="36"/>
      <c r="E195" s="36"/>
      <c r="F195" s="33"/>
      <c r="G195" s="36">
        <f>ROUND(1739.67*3.83,2)</f>
        <v>6662.94</v>
      </c>
      <c r="H195" s="36">
        <f>SUM(D195:G195)</f>
        <v>6662.94</v>
      </c>
    </row>
    <row r="196" spans="1:8" x14ac:dyDescent="0.2">
      <c r="A196" s="37"/>
      <c r="B196" s="31" t="s">
        <v>127</v>
      </c>
      <c r="C196" s="38"/>
      <c r="D196" s="36"/>
      <c r="E196" s="36"/>
      <c r="F196" s="33"/>
      <c r="G196" s="36">
        <v>0</v>
      </c>
      <c r="H196" s="36">
        <f>SUM(D196:G196)</f>
        <v>0</v>
      </c>
    </row>
    <row r="197" spans="1:8" x14ac:dyDescent="0.2">
      <c r="A197" s="37"/>
      <c r="B197" s="31" t="s">
        <v>128</v>
      </c>
      <c r="C197" s="38"/>
      <c r="D197" s="36"/>
      <c r="E197" s="36"/>
      <c r="F197" s="33"/>
      <c r="G197" s="36">
        <v>0</v>
      </c>
      <c r="H197" s="36">
        <f>SUM(D197:G197)</f>
        <v>0</v>
      </c>
    </row>
    <row r="198" spans="1:8" x14ac:dyDescent="0.2">
      <c r="A198" s="37"/>
      <c r="B198" s="37"/>
      <c r="C198" s="38"/>
      <c r="D198" s="36"/>
      <c r="E198" s="36"/>
      <c r="F198" s="33"/>
      <c r="G198" s="36"/>
      <c r="H198" s="36"/>
    </row>
    <row r="199" spans="1:8" s="29" customFormat="1" x14ac:dyDescent="0.2">
      <c r="A199" s="27"/>
      <c r="B199" s="27" t="s">
        <v>163</v>
      </c>
      <c r="C199" s="25" t="s">
        <v>164</v>
      </c>
      <c r="D199" s="28"/>
      <c r="E199" s="28"/>
      <c r="F199" s="48"/>
      <c r="G199" s="28">
        <f>SUM(G200:G202)</f>
        <v>805.38</v>
      </c>
      <c r="H199" s="28">
        <f>SUM(D199:G199)</f>
        <v>805.38</v>
      </c>
    </row>
    <row r="200" spans="1:8" x14ac:dyDescent="0.2">
      <c r="A200" s="37"/>
      <c r="B200" s="31" t="s">
        <v>208</v>
      </c>
      <c r="C200" s="38"/>
      <c r="D200" s="36"/>
      <c r="E200" s="36"/>
      <c r="F200" s="33"/>
      <c r="G200" s="36">
        <f>ROUND(205.98*3.91,2)</f>
        <v>805.38</v>
      </c>
      <c r="H200" s="36">
        <f>SUM(D200:G200)</f>
        <v>805.38</v>
      </c>
    </row>
    <row r="201" spans="1:8" x14ac:dyDescent="0.2">
      <c r="A201" s="37"/>
      <c r="B201" s="31" t="s">
        <v>127</v>
      </c>
      <c r="C201" s="38"/>
      <c r="D201" s="36"/>
      <c r="E201" s="36"/>
      <c r="F201" s="33"/>
      <c r="G201" s="36">
        <v>0</v>
      </c>
      <c r="H201" s="36">
        <f>SUM(D201:G201)</f>
        <v>0</v>
      </c>
    </row>
    <row r="202" spans="1:8" x14ac:dyDescent="0.2">
      <c r="A202" s="37"/>
      <c r="B202" s="31" t="s">
        <v>128</v>
      </c>
      <c r="C202" s="38"/>
      <c r="D202" s="36"/>
      <c r="E202" s="36"/>
      <c r="F202" s="33"/>
      <c r="G202" s="36">
        <v>0</v>
      </c>
      <c r="H202" s="36">
        <f>SUM(D202:G202)</f>
        <v>0</v>
      </c>
    </row>
    <row r="203" spans="1:8" x14ac:dyDescent="0.2">
      <c r="A203" s="37"/>
      <c r="B203" s="37"/>
      <c r="C203" s="38"/>
      <c r="D203" s="36"/>
      <c r="E203" s="36"/>
      <c r="F203" s="33"/>
      <c r="G203" s="36"/>
      <c r="H203" s="36"/>
    </row>
    <row r="204" spans="1:8" s="29" customFormat="1" ht="24" x14ac:dyDescent="0.2">
      <c r="A204" s="27"/>
      <c r="B204" s="27" t="s">
        <v>165</v>
      </c>
      <c r="C204" s="41" t="s">
        <v>166</v>
      </c>
      <c r="D204" s="28"/>
      <c r="E204" s="28"/>
      <c r="F204" s="48"/>
      <c r="G204" s="28">
        <f>SUM(G205:G207)</f>
        <v>676.34</v>
      </c>
      <c r="H204" s="28">
        <f>G204</f>
        <v>676.34</v>
      </c>
    </row>
    <row r="205" spans="1:8" ht="24" x14ac:dyDescent="0.2">
      <c r="A205" s="37"/>
      <c r="B205" s="31" t="s">
        <v>209</v>
      </c>
      <c r="C205" s="43" t="s">
        <v>165</v>
      </c>
      <c r="D205" s="36"/>
      <c r="E205" s="36"/>
      <c r="F205" s="33"/>
      <c r="G205" s="36">
        <f>ROUND(133.4*5.07,2)</f>
        <v>676.34</v>
      </c>
      <c r="H205" s="36">
        <f>G205</f>
        <v>676.34</v>
      </c>
    </row>
    <row r="206" spans="1:8" x14ac:dyDescent="0.2">
      <c r="A206" s="37"/>
      <c r="B206" s="31" t="s">
        <v>127</v>
      </c>
      <c r="C206" s="43"/>
      <c r="D206" s="36"/>
      <c r="E206" s="36"/>
      <c r="F206" s="33"/>
      <c r="G206" s="36">
        <v>0</v>
      </c>
      <c r="H206" s="36">
        <f>G206</f>
        <v>0</v>
      </c>
    </row>
    <row r="207" spans="1:8" x14ac:dyDescent="0.2">
      <c r="A207" s="37"/>
      <c r="B207" s="31" t="s">
        <v>128</v>
      </c>
      <c r="C207" s="43"/>
      <c r="D207" s="36"/>
      <c r="E207" s="36"/>
      <c r="F207" s="33"/>
      <c r="G207" s="36">
        <v>0</v>
      </c>
      <c r="H207" s="36">
        <f>G207</f>
        <v>0</v>
      </c>
    </row>
    <row r="208" spans="1:8" x14ac:dyDescent="0.2">
      <c r="A208" s="37"/>
      <c r="B208" s="37"/>
      <c r="C208" s="43"/>
      <c r="D208" s="36"/>
      <c r="E208" s="36"/>
      <c r="F208" s="33"/>
      <c r="G208" s="36"/>
      <c r="H208" s="36"/>
    </row>
    <row r="209" spans="1:8" s="29" customFormat="1" x14ac:dyDescent="0.2">
      <c r="A209" s="39"/>
      <c r="B209" s="39"/>
      <c r="C209" s="25" t="s">
        <v>167</v>
      </c>
      <c r="D209" s="28">
        <f>SUM(D210:D212)</f>
        <v>22.1</v>
      </c>
      <c r="E209" s="28"/>
      <c r="F209" s="28"/>
      <c r="G209" s="28">
        <f>SUM(G210:G212)</f>
        <v>8144.66</v>
      </c>
      <c r="H209" s="28">
        <f>G209</f>
        <v>8144.66</v>
      </c>
    </row>
    <row r="210" spans="1:8" x14ac:dyDescent="0.2">
      <c r="A210" s="24"/>
      <c r="B210" s="31" t="s">
        <v>168</v>
      </c>
      <c r="C210" s="38"/>
      <c r="D210" s="36">
        <f>D185+D190</f>
        <v>2897.53</v>
      </c>
      <c r="E210" s="36"/>
      <c r="F210" s="36"/>
      <c r="G210" s="36">
        <f>G195+G200+G205</f>
        <v>8144.66</v>
      </c>
      <c r="H210" s="36">
        <f>G210</f>
        <v>8144.66</v>
      </c>
    </row>
    <row r="211" spans="1:8" x14ac:dyDescent="0.2">
      <c r="A211" s="24"/>
      <c r="B211" s="31" t="s">
        <v>169</v>
      </c>
      <c r="C211" s="38"/>
      <c r="D211" s="36">
        <f>D186+D191</f>
        <v>-2897.53</v>
      </c>
      <c r="E211" s="36"/>
      <c r="F211" s="36"/>
      <c r="G211" s="36">
        <f>G196+G201+G206</f>
        <v>0</v>
      </c>
      <c r="H211" s="36">
        <f>G211</f>
        <v>0</v>
      </c>
    </row>
    <row r="212" spans="1:8" x14ac:dyDescent="0.2">
      <c r="A212" s="24"/>
      <c r="B212" s="31" t="s">
        <v>170</v>
      </c>
      <c r="C212" s="38"/>
      <c r="D212" s="36">
        <f>D187+D192</f>
        <v>22.1</v>
      </c>
      <c r="E212" s="36"/>
      <c r="F212" s="36"/>
      <c r="G212" s="36">
        <f>G197+G202+G207</f>
        <v>0</v>
      </c>
      <c r="H212" s="36">
        <f>G212</f>
        <v>0</v>
      </c>
    </row>
    <row r="213" spans="1:8" x14ac:dyDescent="0.2">
      <c r="A213" s="24"/>
      <c r="B213" s="24"/>
      <c r="C213" s="38"/>
      <c r="D213" s="36"/>
      <c r="E213" s="36"/>
      <c r="F213" s="36"/>
      <c r="G213" s="36"/>
      <c r="H213" s="36"/>
    </row>
    <row r="214" spans="1:8" s="29" customFormat="1" x14ac:dyDescent="0.2">
      <c r="A214" s="39"/>
      <c r="B214" s="39"/>
      <c r="C214" s="25" t="s">
        <v>171</v>
      </c>
      <c r="D214" s="28">
        <f>SUM(D215:D217)</f>
        <v>145930.19999999998</v>
      </c>
      <c r="E214" s="28">
        <f>SUM(E215:E217)</f>
        <v>6373.0800000000008</v>
      </c>
      <c r="F214" s="28">
        <f>SUM(F215:F217)</f>
        <v>4483.5199999999995</v>
      </c>
      <c r="G214" s="28">
        <f>SUM(G215:G217)</f>
        <v>11499.42</v>
      </c>
      <c r="H214" s="28">
        <f>SUM(D214:G214)</f>
        <v>168286.21999999997</v>
      </c>
    </row>
    <row r="215" spans="1:8" x14ac:dyDescent="0.2">
      <c r="A215" s="24"/>
      <c r="B215" s="31" t="s">
        <v>172</v>
      </c>
      <c r="C215" s="25"/>
      <c r="D215" s="36">
        <f>D178+D210</f>
        <v>74894.39</v>
      </c>
      <c r="E215" s="36">
        <f>E178+E210</f>
        <v>7752.1299999999992</v>
      </c>
      <c r="F215" s="36">
        <f>F178+F210</f>
        <v>4133.09</v>
      </c>
      <c r="G215" s="36">
        <f>G178+G210</f>
        <v>9645.7199999999993</v>
      </c>
      <c r="H215" s="36">
        <f>SUM(D215:G215)</f>
        <v>96425.33</v>
      </c>
    </row>
    <row r="216" spans="1:8" x14ac:dyDescent="0.2">
      <c r="A216" s="24"/>
      <c r="B216" s="31" t="s">
        <v>173</v>
      </c>
      <c r="C216" s="25"/>
      <c r="D216" s="36">
        <f t="shared" ref="D216:G217" si="9">D179+D211</f>
        <v>-74894.39</v>
      </c>
      <c r="E216" s="36">
        <f t="shared" si="9"/>
        <v>-7752.1299999999992</v>
      </c>
      <c r="F216" s="36">
        <f t="shared" si="9"/>
        <v>-4133.09</v>
      </c>
      <c r="G216" s="36">
        <f t="shared" si="9"/>
        <v>-1501.06</v>
      </c>
      <c r="H216" s="36">
        <f>SUM(D216:G216)</f>
        <v>-88280.67</v>
      </c>
    </row>
    <row r="217" spans="1:8" x14ac:dyDescent="0.2">
      <c r="A217" s="24"/>
      <c r="B217" s="31" t="s">
        <v>174</v>
      </c>
      <c r="C217" s="25"/>
      <c r="D217" s="36">
        <f t="shared" si="9"/>
        <v>145930.19999999998</v>
      </c>
      <c r="E217" s="36">
        <f t="shared" si="9"/>
        <v>6373.0800000000008</v>
      </c>
      <c r="F217" s="36">
        <f t="shared" si="9"/>
        <v>4483.5199999999995</v>
      </c>
      <c r="G217" s="36">
        <f t="shared" si="9"/>
        <v>3354.76</v>
      </c>
      <c r="H217" s="36">
        <f>SUM(D217:G217)</f>
        <v>160141.55999999997</v>
      </c>
    </row>
    <row r="218" spans="1:8" x14ac:dyDescent="0.2">
      <c r="A218" s="24"/>
      <c r="B218" s="24"/>
      <c r="C218" s="25"/>
      <c r="D218" s="36"/>
      <c r="E218" s="36"/>
      <c r="F218" s="36"/>
      <c r="G218" s="36"/>
      <c r="H218" s="36"/>
    </row>
    <row r="219" spans="1:8" s="29" customFormat="1" ht="24" x14ac:dyDescent="0.2">
      <c r="A219" s="39">
        <v>20</v>
      </c>
      <c r="B219" s="39" t="s">
        <v>175</v>
      </c>
      <c r="C219" s="25" t="s">
        <v>176</v>
      </c>
      <c r="D219" s="28">
        <f>SUM(D220:D222)</f>
        <v>4377.91</v>
      </c>
      <c r="E219" s="28">
        <f>SUM(E220:E222)</f>
        <v>191.19</v>
      </c>
      <c r="F219" s="28">
        <f>SUM(F220:F222)</f>
        <v>134.51</v>
      </c>
      <c r="G219" s="28">
        <f>SUM(G220:G222)</f>
        <v>344.98</v>
      </c>
      <c r="H219" s="28">
        <f>SUM(D219:G219)</f>
        <v>5048.59</v>
      </c>
    </row>
    <row r="220" spans="1:8" ht="24" x14ac:dyDescent="0.2">
      <c r="A220" s="37"/>
      <c r="B220" s="31" t="s">
        <v>25</v>
      </c>
      <c r="C220" s="38" t="s">
        <v>177</v>
      </c>
      <c r="D220" s="36">
        <f t="shared" ref="D220:G222" si="10">ROUND(D215*3%,2)</f>
        <v>2246.83</v>
      </c>
      <c r="E220" s="36">
        <f t="shared" si="10"/>
        <v>232.56</v>
      </c>
      <c r="F220" s="36">
        <f t="shared" si="10"/>
        <v>123.99</v>
      </c>
      <c r="G220" s="36">
        <f t="shared" si="10"/>
        <v>289.37</v>
      </c>
      <c r="H220" s="36">
        <f>SUM(D220:G220)</f>
        <v>2892.7499999999995</v>
      </c>
    </row>
    <row r="221" spans="1:8" ht="24" x14ac:dyDescent="0.2">
      <c r="A221" s="37"/>
      <c r="B221" s="31" t="s">
        <v>178</v>
      </c>
      <c r="C221" s="38" t="s">
        <v>177</v>
      </c>
      <c r="D221" s="36">
        <f t="shared" si="10"/>
        <v>-2246.83</v>
      </c>
      <c r="E221" s="36">
        <f t="shared" si="10"/>
        <v>-232.56</v>
      </c>
      <c r="F221" s="36">
        <f t="shared" si="10"/>
        <v>-123.99</v>
      </c>
      <c r="G221" s="36">
        <f t="shared" si="10"/>
        <v>-45.03</v>
      </c>
      <c r="H221" s="36">
        <f>SUM(D221:G221)</f>
        <v>-2648.41</v>
      </c>
    </row>
    <row r="222" spans="1:8" ht="24" x14ac:dyDescent="0.2">
      <c r="A222" s="37"/>
      <c r="B222" s="31" t="s">
        <v>179</v>
      </c>
      <c r="C222" s="38" t="s">
        <v>180</v>
      </c>
      <c r="D222" s="36">
        <f t="shared" si="10"/>
        <v>4377.91</v>
      </c>
      <c r="E222" s="36">
        <f t="shared" si="10"/>
        <v>191.19</v>
      </c>
      <c r="F222" s="36">
        <f t="shared" si="10"/>
        <v>134.51</v>
      </c>
      <c r="G222" s="36">
        <f t="shared" si="10"/>
        <v>100.64</v>
      </c>
      <c r="H222" s="36">
        <f>SUM(D222:G222)</f>
        <v>4804.25</v>
      </c>
    </row>
    <row r="223" spans="1:8" x14ac:dyDescent="0.2">
      <c r="A223" s="37"/>
      <c r="B223" s="37"/>
      <c r="C223" s="38"/>
      <c r="D223" s="36"/>
      <c r="E223" s="36"/>
      <c r="F223" s="36"/>
      <c r="G223" s="36"/>
      <c r="H223" s="36"/>
    </row>
    <row r="224" spans="1:8" s="29" customFormat="1" x14ac:dyDescent="0.2">
      <c r="A224" s="39"/>
      <c r="B224" s="39"/>
      <c r="C224" s="25" t="s">
        <v>181</v>
      </c>
      <c r="D224" s="28">
        <f>SUM(D225:D227)</f>
        <v>150308.10999999999</v>
      </c>
      <c r="E224" s="28">
        <f>SUM(E225:E227)</f>
        <v>6564.27</v>
      </c>
      <c r="F224" s="28">
        <f>SUM(F225:F227)</f>
        <v>4618.03</v>
      </c>
      <c r="G224" s="28">
        <f>SUM(G225:G227)</f>
        <v>11844.4</v>
      </c>
      <c r="H224" s="28">
        <f>SUM(D224:G224)</f>
        <v>173334.80999999997</v>
      </c>
    </row>
    <row r="225" spans="1:8" x14ac:dyDescent="0.2">
      <c r="A225" s="24"/>
      <c r="B225" s="31" t="s">
        <v>25</v>
      </c>
      <c r="C225" s="38"/>
      <c r="D225" s="36">
        <f>D215+D220</f>
        <v>77141.22</v>
      </c>
      <c r="E225" s="36">
        <f>E215+E220</f>
        <v>7984.69</v>
      </c>
      <c r="F225" s="36">
        <f>F215+F220</f>
        <v>4257.08</v>
      </c>
      <c r="G225" s="36">
        <f>G215+G220</f>
        <v>9935.09</v>
      </c>
      <c r="H225" s="36">
        <f>SUM(D225:G225)</f>
        <v>99318.080000000002</v>
      </c>
    </row>
    <row r="226" spans="1:8" x14ac:dyDescent="0.2">
      <c r="A226" s="24"/>
      <c r="B226" s="31" t="s">
        <v>127</v>
      </c>
      <c r="C226" s="38"/>
      <c r="D226" s="36">
        <f t="shared" ref="D226:G227" si="11">D216+D221</f>
        <v>-77141.22</v>
      </c>
      <c r="E226" s="36">
        <f t="shared" si="11"/>
        <v>-7984.69</v>
      </c>
      <c r="F226" s="36">
        <f t="shared" si="11"/>
        <v>-4257.08</v>
      </c>
      <c r="G226" s="36">
        <f t="shared" si="11"/>
        <v>-1546.09</v>
      </c>
      <c r="H226" s="36">
        <f>SUM(D226:G226)</f>
        <v>-90929.08</v>
      </c>
    </row>
    <row r="227" spans="1:8" x14ac:dyDescent="0.2">
      <c r="A227" s="24"/>
      <c r="B227" s="31" t="s">
        <v>128</v>
      </c>
      <c r="C227" s="38"/>
      <c r="D227" s="36">
        <f t="shared" si="11"/>
        <v>150308.10999999999</v>
      </c>
      <c r="E227" s="36">
        <f t="shared" si="11"/>
        <v>6564.27</v>
      </c>
      <c r="F227" s="36">
        <f t="shared" si="11"/>
        <v>4618.03</v>
      </c>
      <c r="G227" s="36">
        <f t="shared" si="11"/>
        <v>3455.4</v>
      </c>
      <c r="H227" s="36">
        <f>SUM(D227:G227)</f>
        <v>164945.80999999997</v>
      </c>
    </row>
    <row r="228" spans="1:8" x14ac:dyDescent="0.2">
      <c r="A228" s="24"/>
      <c r="B228" s="31"/>
      <c r="C228" s="38"/>
      <c r="D228" s="36"/>
      <c r="E228" s="36"/>
      <c r="F228" s="36"/>
      <c r="G228" s="36"/>
      <c r="H228" s="36"/>
    </row>
    <row r="229" spans="1:8" s="29" customFormat="1" x14ac:dyDescent="0.2">
      <c r="A229" s="39"/>
      <c r="B229" s="74"/>
      <c r="C229" s="25" t="s">
        <v>210</v>
      </c>
      <c r="D229" s="28">
        <f>SUM(D230:D232)</f>
        <v>27055.46</v>
      </c>
      <c r="E229" s="28">
        <f>SUM(E230:E232)</f>
        <v>1181.57</v>
      </c>
      <c r="F229" s="28">
        <f>SUM(F230:F232)</f>
        <v>831.25</v>
      </c>
      <c r="G229" s="28">
        <f>SUM(G230:G232)</f>
        <v>2131.9899999999998</v>
      </c>
      <c r="H229" s="28">
        <f>SUM(D229:G229)</f>
        <v>31200.269999999997</v>
      </c>
    </row>
    <row r="230" spans="1:8" x14ac:dyDescent="0.2">
      <c r="A230" s="24"/>
      <c r="B230" s="31" t="s">
        <v>25</v>
      </c>
      <c r="C230" s="38" t="s">
        <v>211</v>
      </c>
      <c r="D230" s="36">
        <f>ROUND(D225*18%,2)</f>
        <v>13885.42</v>
      </c>
      <c r="E230" s="36">
        <f>ROUND(E225*18%,2)</f>
        <v>1437.24</v>
      </c>
      <c r="F230" s="36">
        <f>ROUND(F225*18%,2)</f>
        <v>766.27</v>
      </c>
      <c r="G230" s="36">
        <f>ROUND(G225*18%,2)</f>
        <v>1788.32</v>
      </c>
      <c r="H230" s="28">
        <f>SUM(D230:G230)</f>
        <v>17877.25</v>
      </c>
    </row>
    <row r="231" spans="1:8" x14ac:dyDescent="0.2">
      <c r="A231" s="24"/>
      <c r="B231" s="31" t="s">
        <v>127</v>
      </c>
      <c r="C231" s="38" t="s">
        <v>211</v>
      </c>
      <c r="D231" s="36">
        <f t="shared" ref="D231:G232" si="12">ROUND(D226*18%,2)</f>
        <v>-13885.42</v>
      </c>
      <c r="E231" s="36">
        <f t="shared" si="12"/>
        <v>-1437.24</v>
      </c>
      <c r="F231" s="36">
        <f t="shared" si="12"/>
        <v>-766.27</v>
      </c>
      <c r="G231" s="36">
        <f t="shared" si="12"/>
        <v>-278.3</v>
      </c>
      <c r="H231" s="28">
        <f>SUM(D231:G231)</f>
        <v>-16367.23</v>
      </c>
    </row>
    <row r="232" spans="1:8" x14ac:dyDescent="0.2">
      <c r="A232" s="24"/>
      <c r="B232" s="31" t="s">
        <v>128</v>
      </c>
      <c r="C232" s="38" t="s">
        <v>212</v>
      </c>
      <c r="D232" s="36">
        <f t="shared" si="12"/>
        <v>27055.46</v>
      </c>
      <c r="E232" s="36">
        <f t="shared" si="12"/>
        <v>1181.57</v>
      </c>
      <c r="F232" s="36">
        <f t="shared" si="12"/>
        <v>831.25</v>
      </c>
      <c r="G232" s="36">
        <f t="shared" si="12"/>
        <v>621.97</v>
      </c>
      <c r="H232" s="28">
        <f>SUM(D232:G232)</f>
        <v>29690.25</v>
      </c>
    </row>
    <row r="233" spans="1:8" x14ac:dyDescent="0.2">
      <c r="A233" s="24"/>
      <c r="B233" s="24"/>
      <c r="C233" s="38"/>
      <c r="D233" s="36"/>
      <c r="E233" s="36"/>
      <c r="F233" s="36"/>
      <c r="G233" s="36"/>
      <c r="H233" s="36"/>
    </row>
    <row r="234" spans="1:8" s="29" customFormat="1" ht="13.5" customHeight="1" x14ac:dyDescent="0.2">
      <c r="A234" s="39"/>
      <c r="B234" s="39"/>
      <c r="C234" s="25" t="s">
        <v>213</v>
      </c>
      <c r="D234" s="28">
        <f>SUM(D235:D237)</f>
        <v>177363.56999999998</v>
      </c>
      <c r="E234" s="28">
        <f>SUM(E235:E237)</f>
        <v>7745.84</v>
      </c>
      <c r="F234" s="28">
        <f>SUM(F235:F237)</f>
        <v>5449.28</v>
      </c>
      <c r="G234" s="28">
        <f>SUM(G235:G237)</f>
        <v>13976.39</v>
      </c>
      <c r="H234" s="28">
        <f>SUM(D234:G234)</f>
        <v>204535.07999999996</v>
      </c>
    </row>
    <row r="235" spans="1:8" ht="13.5" customHeight="1" x14ac:dyDescent="0.2">
      <c r="A235" s="24"/>
      <c r="B235" s="31" t="s">
        <v>25</v>
      </c>
      <c r="C235" s="25"/>
      <c r="D235" s="36">
        <f>D225+D230</f>
        <v>91026.64</v>
      </c>
      <c r="E235" s="36">
        <f>E225+E230</f>
        <v>9421.93</v>
      </c>
      <c r="F235" s="36">
        <f>F225+F230</f>
        <v>5023.3500000000004</v>
      </c>
      <c r="G235" s="36">
        <f>G225+G230</f>
        <v>11723.41</v>
      </c>
      <c r="H235" s="36">
        <f>SUM(D235:G235)</f>
        <v>117195.33000000002</v>
      </c>
    </row>
    <row r="236" spans="1:8" ht="13.5" customHeight="1" x14ac:dyDescent="0.2">
      <c r="A236" s="24"/>
      <c r="B236" s="31" t="s">
        <v>127</v>
      </c>
      <c r="C236" s="25"/>
      <c r="D236" s="36">
        <f t="shared" ref="D236:G237" si="13">D226+D231</f>
        <v>-91026.64</v>
      </c>
      <c r="E236" s="36">
        <f t="shared" si="13"/>
        <v>-9421.93</v>
      </c>
      <c r="F236" s="36">
        <f t="shared" si="13"/>
        <v>-5023.3500000000004</v>
      </c>
      <c r="G236" s="36">
        <f t="shared" si="13"/>
        <v>-1824.3899999999999</v>
      </c>
      <c r="H236" s="36">
        <f>SUM(D236:G236)</f>
        <v>-107296.31000000001</v>
      </c>
    </row>
    <row r="237" spans="1:8" ht="13.5" customHeight="1" x14ac:dyDescent="0.2">
      <c r="A237" s="24"/>
      <c r="B237" s="31" t="s">
        <v>128</v>
      </c>
      <c r="C237" s="25"/>
      <c r="D237" s="36">
        <f t="shared" si="13"/>
        <v>177363.56999999998</v>
      </c>
      <c r="E237" s="36">
        <f t="shared" si="13"/>
        <v>7745.84</v>
      </c>
      <c r="F237" s="36">
        <f t="shared" si="13"/>
        <v>5449.28</v>
      </c>
      <c r="G237" s="36">
        <f t="shared" si="13"/>
        <v>4077.37</v>
      </c>
      <c r="H237" s="36">
        <f>SUM(D237:G237)</f>
        <v>194636.05999999997</v>
      </c>
    </row>
    <row r="238" spans="1:8" ht="13.5" customHeight="1" x14ac:dyDescent="0.2">
      <c r="A238" s="24"/>
      <c r="B238" s="24"/>
      <c r="C238" s="38"/>
      <c r="D238" s="36"/>
      <c r="E238" s="36"/>
      <c r="F238" s="33"/>
      <c r="G238" s="36"/>
      <c r="H238" s="36"/>
    </row>
    <row r="239" spans="1:8" x14ac:dyDescent="0.2">
      <c r="A239" s="58"/>
      <c r="B239" s="58"/>
      <c r="C239" s="59"/>
      <c r="D239" s="60"/>
      <c r="E239" s="60"/>
      <c r="F239" s="61"/>
      <c r="G239" s="62"/>
      <c r="H239" s="62"/>
    </row>
    <row r="240" spans="1:8" x14ac:dyDescent="0.2">
      <c r="A240" s="58"/>
      <c r="B240" s="58"/>
      <c r="C240" s="59"/>
      <c r="D240" s="60"/>
      <c r="E240" s="60"/>
      <c r="F240" s="61"/>
      <c r="G240" s="62"/>
      <c r="H240" s="62"/>
    </row>
    <row r="241" spans="1:8" x14ac:dyDescent="0.2">
      <c r="A241" s="58"/>
      <c r="B241" s="58"/>
      <c r="C241" s="59"/>
      <c r="D241" s="62"/>
      <c r="E241" s="62"/>
      <c r="F241" s="63"/>
      <c r="G241" s="62"/>
      <c r="H241" s="62"/>
    </row>
    <row r="242" spans="1:8" x14ac:dyDescent="0.2">
      <c r="A242" s="58"/>
      <c r="B242" s="58"/>
      <c r="C242" s="59"/>
      <c r="D242" s="62"/>
      <c r="E242" s="62"/>
      <c r="F242" s="63"/>
      <c r="G242" s="62"/>
      <c r="H242" s="62"/>
    </row>
    <row r="243" spans="1:8" x14ac:dyDescent="0.2">
      <c r="A243" s="58"/>
      <c r="B243" s="58"/>
      <c r="C243" s="59"/>
      <c r="D243" s="62"/>
      <c r="E243" s="62"/>
      <c r="F243" s="63"/>
      <c r="G243" s="62"/>
      <c r="H243" s="62"/>
    </row>
    <row r="244" spans="1:8" ht="12.75" x14ac:dyDescent="0.2">
      <c r="A244" s="58"/>
      <c r="B244" s="58"/>
      <c r="C244" s="64" t="s">
        <v>227</v>
      </c>
      <c r="D244" s="65"/>
      <c r="E244" s="66"/>
      <c r="F244" s="67"/>
      <c r="G244" s="68"/>
      <c r="H244" s="62"/>
    </row>
    <row r="245" spans="1:8" ht="12.75" x14ac:dyDescent="0.2">
      <c r="A245" s="58"/>
      <c r="B245" s="58"/>
      <c r="C245" s="64"/>
      <c r="D245" s="64"/>
      <c r="E245" s="68"/>
      <c r="F245" s="68"/>
      <c r="G245" s="68"/>
      <c r="H245" s="62"/>
    </row>
    <row r="246" spans="1:8" ht="12.75" x14ac:dyDescent="0.2">
      <c r="A246" s="58"/>
      <c r="B246" s="58"/>
      <c r="C246" s="64" t="s">
        <v>183</v>
      </c>
      <c r="D246" s="65"/>
      <c r="E246" s="66"/>
      <c r="F246" s="67"/>
      <c r="G246" s="68"/>
      <c r="H246" s="62"/>
    </row>
    <row r="247" spans="1:8" ht="12.75" x14ac:dyDescent="0.2">
      <c r="A247" s="58"/>
      <c r="B247" s="58"/>
      <c r="C247" s="64"/>
      <c r="D247" s="2"/>
      <c r="E247" s="2"/>
      <c r="F247" s="67"/>
      <c r="G247" s="68"/>
      <c r="H247" s="62"/>
    </row>
    <row r="248" spans="1:8" ht="12.75" x14ac:dyDescent="0.2">
      <c r="A248" s="58"/>
      <c r="B248" s="58"/>
      <c r="C248" s="64"/>
      <c r="D248" s="2"/>
      <c r="E248" s="2"/>
      <c r="F248" s="67"/>
      <c r="G248" s="68"/>
      <c r="H248" s="62"/>
    </row>
    <row r="249" spans="1:8" ht="12.75" x14ac:dyDescent="0.2">
      <c r="A249" s="58"/>
      <c r="B249" s="58"/>
      <c r="C249" s="64" t="s">
        <v>184</v>
      </c>
      <c r="D249" s="65"/>
      <c r="E249" s="66"/>
      <c r="F249" s="67"/>
      <c r="G249" s="68"/>
      <c r="H249" s="62"/>
    </row>
    <row r="250" spans="1:8" ht="12.75" x14ac:dyDescent="0.2">
      <c r="A250" s="58"/>
      <c r="B250" s="58"/>
      <c r="C250" s="64"/>
      <c r="D250" s="64"/>
      <c r="E250" s="64"/>
      <c r="F250" s="64"/>
      <c r="G250" s="64"/>
      <c r="H250" s="62"/>
    </row>
    <row r="251" spans="1:8" ht="12.75" x14ac:dyDescent="0.2">
      <c r="A251" s="58"/>
      <c r="B251" s="58"/>
      <c r="C251" s="59" t="s">
        <v>10</v>
      </c>
      <c r="D251" s="65"/>
      <c r="E251" s="66"/>
      <c r="F251" s="67"/>
      <c r="G251" s="62"/>
      <c r="H251" s="62"/>
    </row>
    <row r="252" spans="1:8" x14ac:dyDescent="0.2">
      <c r="A252" s="58"/>
      <c r="B252" s="58"/>
      <c r="C252" s="69"/>
      <c r="D252" s="62"/>
      <c r="E252" s="62"/>
      <c r="F252" s="63"/>
      <c r="G252" s="62"/>
      <c r="H252" s="62"/>
    </row>
    <row r="253" spans="1:8" x14ac:dyDescent="0.2">
      <c r="A253" s="58"/>
      <c r="B253" s="58"/>
      <c r="C253" s="59"/>
      <c r="D253" s="62"/>
      <c r="E253" s="62"/>
      <c r="F253" s="63"/>
      <c r="G253" s="62"/>
      <c r="H253" s="62"/>
    </row>
    <row r="254" spans="1:8" x14ac:dyDescent="0.2">
      <c r="A254" s="58"/>
      <c r="B254" s="58"/>
      <c r="C254" s="59"/>
      <c r="D254" s="62"/>
      <c r="E254" s="62"/>
      <c r="F254" s="63"/>
      <c r="G254" s="62"/>
      <c r="H254" s="62"/>
    </row>
    <row r="255" spans="1:8" x14ac:dyDescent="0.2">
      <c r="A255" s="58"/>
      <c r="B255" s="58"/>
      <c r="C255" s="59"/>
      <c r="D255" s="62"/>
      <c r="E255" s="62"/>
      <c r="F255" s="63"/>
      <c r="G255" s="62"/>
      <c r="H255" s="62"/>
    </row>
    <row r="256" spans="1:8" x14ac:dyDescent="0.2">
      <c r="A256" s="58"/>
      <c r="B256" s="58"/>
      <c r="C256" s="59"/>
      <c r="D256" s="62"/>
      <c r="E256" s="62"/>
      <c r="F256" s="63"/>
      <c r="G256" s="62"/>
      <c r="H256" s="62"/>
    </row>
    <row r="257" spans="1:8" x14ac:dyDescent="0.2">
      <c r="A257" s="58"/>
      <c r="B257" s="58"/>
      <c r="C257" s="59"/>
      <c r="D257" s="62"/>
      <c r="E257" s="62"/>
      <c r="F257" s="63"/>
      <c r="G257" s="62"/>
      <c r="H257" s="62"/>
    </row>
    <row r="258" spans="1:8" x14ac:dyDescent="0.2">
      <c r="A258" s="58"/>
      <c r="B258" s="58"/>
      <c r="C258" s="59"/>
      <c r="D258" s="62"/>
      <c r="E258" s="62"/>
      <c r="F258" s="63"/>
      <c r="G258" s="62"/>
      <c r="H258" s="62"/>
    </row>
    <row r="259" spans="1:8" x14ac:dyDescent="0.2">
      <c r="A259" s="58"/>
      <c r="B259" s="58"/>
      <c r="C259" s="59"/>
      <c r="D259" s="62"/>
      <c r="E259" s="62"/>
      <c r="F259" s="63"/>
      <c r="G259" s="62"/>
      <c r="H259" s="62"/>
    </row>
    <row r="260" spans="1:8" x14ac:dyDescent="0.2">
      <c r="A260" s="58"/>
      <c r="B260" s="58"/>
      <c r="C260" s="59"/>
      <c r="D260" s="62"/>
      <c r="E260" s="62"/>
      <c r="F260" s="63"/>
      <c r="G260" s="62"/>
      <c r="H260" s="62"/>
    </row>
    <row r="261" spans="1:8" x14ac:dyDescent="0.2">
      <c r="A261" s="58"/>
      <c r="B261" s="58"/>
      <c r="C261" s="59"/>
      <c r="D261" s="62"/>
      <c r="E261" s="62"/>
      <c r="F261" s="63"/>
      <c r="G261" s="62"/>
      <c r="H261" s="62"/>
    </row>
    <row r="262" spans="1:8" x14ac:dyDescent="0.2">
      <c r="A262" s="58"/>
      <c r="B262" s="58"/>
      <c r="C262" s="59"/>
      <c r="D262" s="62"/>
      <c r="E262" s="62"/>
      <c r="F262" s="63"/>
      <c r="G262" s="62"/>
      <c r="H262" s="62"/>
    </row>
    <row r="263" spans="1:8" x14ac:dyDescent="0.2">
      <c r="A263" s="58"/>
      <c r="B263" s="58"/>
      <c r="C263" s="59"/>
      <c r="D263" s="62"/>
      <c r="E263" s="62"/>
      <c r="F263" s="63"/>
      <c r="G263" s="62"/>
      <c r="H263" s="62"/>
    </row>
    <row r="264" spans="1:8" x14ac:dyDescent="0.2">
      <c r="A264" s="58"/>
      <c r="B264" s="58"/>
      <c r="C264" s="59"/>
      <c r="D264" s="62"/>
      <c r="E264" s="62"/>
      <c r="F264" s="63"/>
      <c r="G264" s="62"/>
      <c r="H264" s="62"/>
    </row>
    <row r="265" spans="1:8" x14ac:dyDescent="0.2">
      <c r="A265" s="58"/>
      <c r="B265" s="58"/>
      <c r="C265" s="59"/>
      <c r="D265" s="62"/>
      <c r="E265" s="62"/>
      <c r="F265" s="63"/>
      <c r="G265" s="62"/>
      <c r="H265" s="62"/>
    </row>
    <row r="266" spans="1:8" x14ac:dyDescent="0.2">
      <c r="A266" s="58"/>
      <c r="B266" s="58"/>
      <c r="C266" s="59"/>
      <c r="D266" s="62"/>
      <c r="E266" s="62"/>
      <c r="F266" s="63"/>
      <c r="G266" s="62"/>
      <c r="H266" s="62"/>
    </row>
    <row r="267" spans="1:8" x14ac:dyDescent="0.2">
      <c r="A267" s="58"/>
      <c r="B267" s="58"/>
      <c r="C267" s="59"/>
      <c r="D267" s="62"/>
      <c r="E267" s="62"/>
      <c r="F267" s="63"/>
      <c r="G267" s="62"/>
      <c r="H267" s="62"/>
    </row>
    <row r="268" spans="1:8" x14ac:dyDescent="0.2">
      <c r="A268" s="58"/>
      <c r="B268" s="58"/>
      <c r="C268" s="59"/>
      <c r="D268" s="62"/>
      <c r="E268" s="62"/>
      <c r="F268" s="63"/>
      <c r="G268" s="62"/>
      <c r="H268" s="62"/>
    </row>
    <row r="269" spans="1:8" x14ac:dyDescent="0.2">
      <c r="A269" s="58"/>
      <c r="B269" s="58"/>
      <c r="C269" s="59"/>
      <c r="D269" s="62"/>
      <c r="E269" s="62"/>
      <c r="F269" s="63"/>
      <c r="G269" s="62"/>
      <c r="H269" s="62"/>
    </row>
    <row r="270" spans="1:8" x14ac:dyDescent="0.2">
      <c r="A270" s="58"/>
      <c r="B270" s="58"/>
      <c r="C270" s="59"/>
      <c r="D270" s="62"/>
      <c r="E270" s="62"/>
      <c r="F270" s="63"/>
      <c r="G270" s="62"/>
      <c r="H270" s="62"/>
    </row>
    <row r="271" spans="1:8" x14ac:dyDescent="0.2">
      <c r="A271" s="58"/>
      <c r="B271" s="58"/>
      <c r="C271" s="59"/>
      <c r="D271" s="62"/>
      <c r="E271" s="62"/>
      <c r="F271" s="63"/>
      <c r="G271" s="62"/>
      <c r="H271" s="62"/>
    </row>
    <row r="272" spans="1:8" x14ac:dyDescent="0.2">
      <c r="A272" s="58"/>
      <c r="B272" s="58"/>
      <c r="C272" s="59"/>
      <c r="D272" s="62"/>
      <c r="E272" s="62"/>
      <c r="F272" s="63"/>
      <c r="G272" s="62"/>
      <c r="H272" s="62"/>
    </row>
    <row r="273" spans="1:8" x14ac:dyDescent="0.2">
      <c r="A273" s="58"/>
      <c r="B273" s="58"/>
      <c r="C273" s="59"/>
      <c r="D273" s="62"/>
      <c r="E273" s="62"/>
      <c r="F273" s="63"/>
      <c r="G273" s="62"/>
      <c r="H273" s="62"/>
    </row>
    <row r="274" spans="1:8" x14ac:dyDescent="0.2">
      <c r="A274" s="58"/>
      <c r="B274" s="58"/>
      <c r="C274" s="59"/>
      <c r="D274" s="62"/>
      <c r="E274" s="62"/>
      <c r="F274" s="63"/>
      <c r="G274" s="62"/>
      <c r="H274" s="62"/>
    </row>
    <row r="275" spans="1:8" x14ac:dyDescent="0.2">
      <c r="A275" s="58"/>
      <c r="B275" s="58"/>
      <c r="C275" s="59"/>
      <c r="D275" s="62"/>
      <c r="E275" s="62"/>
      <c r="F275" s="63"/>
      <c r="G275" s="62"/>
      <c r="H275" s="62"/>
    </row>
    <row r="276" spans="1:8" x14ac:dyDescent="0.2">
      <c r="A276" s="58"/>
      <c r="B276" s="58"/>
      <c r="C276" s="59"/>
      <c r="D276" s="62"/>
      <c r="E276" s="62"/>
      <c r="F276" s="63"/>
      <c r="G276" s="62"/>
      <c r="H276" s="62"/>
    </row>
    <row r="277" spans="1:8" x14ac:dyDescent="0.2">
      <c r="A277" s="58"/>
      <c r="B277" s="58"/>
      <c r="C277" s="59"/>
      <c r="D277" s="62"/>
      <c r="E277" s="62"/>
      <c r="F277" s="63"/>
      <c r="G277" s="62"/>
      <c r="H277" s="62"/>
    </row>
    <row r="278" spans="1:8" x14ac:dyDescent="0.2">
      <c r="A278" s="58"/>
      <c r="B278" s="58"/>
      <c r="C278" s="59"/>
      <c r="D278" s="62"/>
      <c r="E278" s="62"/>
      <c r="F278" s="63"/>
      <c r="G278" s="62"/>
      <c r="H278" s="62"/>
    </row>
    <row r="279" spans="1:8" x14ac:dyDescent="0.2">
      <c r="A279" s="58"/>
      <c r="B279" s="58"/>
      <c r="C279" s="59"/>
      <c r="D279" s="62"/>
      <c r="E279" s="62"/>
      <c r="F279" s="63"/>
      <c r="G279" s="62"/>
      <c r="H279" s="62"/>
    </row>
    <row r="280" spans="1:8" x14ac:dyDescent="0.2">
      <c r="A280" s="58"/>
      <c r="B280" s="58"/>
      <c r="C280" s="59"/>
      <c r="D280" s="62"/>
      <c r="E280" s="62"/>
      <c r="F280" s="63"/>
      <c r="G280" s="62"/>
      <c r="H280" s="62"/>
    </row>
    <row r="281" spans="1:8" x14ac:dyDescent="0.2">
      <c r="A281" s="58"/>
      <c r="B281" s="58"/>
      <c r="C281" s="59"/>
      <c r="D281" s="62"/>
      <c r="E281" s="62"/>
      <c r="F281" s="63"/>
      <c r="G281" s="62"/>
      <c r="H281" s="62"/>
    </row>
    <row r="282" spans="1:8" x14ac:dyDescent="0.2">
      <c r="A282" s="58"/>
      <c r="B282" s="58"/>
      <c r="C282" s="59"/>
      <c r="D282" s="62"/>
      <c r="E282" s="62"/>
      <c r="F282" s="63"/>
      <c r="G282" s="62"/>
      <c r="H282" s="62"/>
    </row>
    <row r="283" spans="1:8" x14ac:dyDescent="0.2">
      <c r="A283" s="58"/>
      <c r="B283" s="58"/>
      <c r="C283" s="59"/>
      <c r="D283" s="62"/>
      <c r="E283" s="62"/>
      <c r="F283" s="63"/>
      <c r="G283" s="62"/>
      <c r="H283" s="62"/>
    </row>
    <row r="284" spans="1:8" x14ac:dyDescent="0.2">
      <c r="A284" s="58"/>
      <c r="B284" s="58"/>
      <c r="C284" s="59"/>
      <c r="D284" s="62"/>
      <c r="E284" s="62"/>
      <c r="F284" s="63"/>
      <c r="G284" s="62"/>
      <c r="H284" s="62"/>
    </row>
    <row r="285" spans="1:8" x14ac:dyDescent="0.2">
      <c r="A285" s="58"/>
      <c r="B285" s="58"/>
      <c r="C285" s="59"/>
      <c r="D285" s="62"/>
      <c r="E285" s="62"/>
      <c r="F285" s="63"/>
      <c r="G285" s="62"/>
      <c r="H285" s="62"/>
    </row>
    <row r="286" spans="1:8" x14ac:dyDescent="0.2">
      <c r="A286" s="58"/>
      <c r="B286" s="58"/>
      <c r="C286" s="59"/>
      <c r="D286" s="62"/>
      <c r="E286" s="62"/>
      <c r="F286" s="63"/>
      <c r="G286" s="62"/>
      <c r="H286" s="62"/>
    </row>
    <row r="287" spans="1:8" x14ac:dyDescent="0.2">
      <c r="A287" s="58"/>
      <c r="B287" s="58"/>
      <c r="C287" s="59"/>
      <c r="D287" s="62"/>
      <c r="E287" s="62"/>
      <c r="F287" s="63"/>
      <c r="G287" s="62"/>
      <c r="H287" s="62"/>
    </row>
    <row r="288" spans="1:8" x14ac:dyDescent="0.2">
      <c r="A288" s="58"/>
      <c r="B288" s="58"/>
      <c r="C288" s="59"/>
      <c r="D288" s="62"/>
      <c r="E288" s="62"/>
      <c r="F288" s="63"/>
      <c r="G288" s="62"/>
      <c r="H288" s="62"/>
    </row>
    <row r="289" spans="1:8" x14ac:dyDescent="0.2">
      <c r="A289" s="58"/>
      <c r="B289" s="58"/>
      <c r="C289" s="59"/>
      <c r="D289" s="62"/>
      <c r="E289" s="62"/>
      <c r="F289" s="63"/>
      <c r="G289" s="62"/>
      <c r="H289" s="62"/>
    </row>
    <row r="290" spans="1:8" x14ac:dyDescent="0.2">
      <c r="A290" s="58"/>
      <c r="B290" s="58"/>
      <c r="C290" s="59"/>
      <c r="D290" s="62"/>
      <c r="E290" s="62"/>
      <c r="F290" s="63"/>
      <c r="G290" s="62"/>
      <c r="H290" s="62"/>
    </row>
    <row r="291" spans="1:8" x14ac:dyDescent="0.2">
      <c r="A291" s="58"/>
      <c r="B291" s="58"/>
      <c r="C291" s="59"/>
      <c r="D291" s="62"/>
      <c r="E291" s="62"/>
      <c r="F291" s="63"/>
      <c r="G291" s="62"/>
      <c r="H291" s="62"/>
    </row>
    <row r="292" spans="1:8" x14ac:dyDescent="0.2">
      <c r="A292" s="58"/>
      <c r="B292" s="58"/>
      <c r="C292" s="59"/>
      <c r="D292" s="62"/>
      <c r="E292" s="62"/>
      <c r="F292" s="63"/>
      <c r="G292" s="62"/>
      <c r="H292" s="62"/>
    </row>
    <row r="293" spans="1:8" x14ac:dyDescent="0.2">
      <c r="A293" s="58"/>
      <c r="B293" s="58"/>
      <c r="C293" s="59"/>
      <c r="D293" s="62"/>
      <c r="E293" s="62"/>
      <c r="F293" s="63"/>
      <c r="G293" s="62"/>
      <c r="H293" s="62"/>
    </row>
    <row r="294" spans="1:8" x14ac:dyDescent="0.2">
      <c r="A294" s="58"/>
      <c r="B294" s="58"/>
      <c r="C294" s="59"/>
      <c r="D294" s="62"/>
      <c r="E294" s="62"/>
      <c r="F294" s="63"/>
      <c r="G294" s="62"/>
      <c r="H294" s="62"/>
    </row>
    <row r="295" spans="1:8" x14ac:dyDescent="0.2">
      <c r="A295" s="58"/>
      <c r="B295" s="58"/>
      <c r="C295" s="59"/>
      <c r="D295" s="62"/>
      <c r="E295" s="62"/>
      <c r="F295" s="63"/>
      <c r="G295" s="62"/>
      <c r="H295" s="62"/>
    </row>
    <row r="296" spans="1:8" x14ac:dyDescent="0.2">
      <c r="A296" s="58"/>
      <c r="B296" s="58"/>
      <c r="C296" s="59"/>
      <c r="D296" s="62"/>
      <c r="E296" s="62"/>
      <c r="F296" s="63"/>
      <c r="G296" s="62"/>
      <c r="H296" s="62"/>
    </row>
    <row r="297" spans="1:8" x14ac:dyDescent="0.2">
      <c r="A297" s="58"/>
      <c r="B297" s="58"/>
      <c r="C297" s="59"/>
      <c r="D297" s="62"/>
      <c r="E297" s="62"/>
      <c r="F297" s="63"/>
      <c r="G297" s="62"/>
      <c r="H297" s="62"/>
    </row>
    <row r="298" spans="1:8" x14ac:dyDescent="0.2">
      <c r="A298" s="58"/>
      <c r="B298" s="58"/>
      <c r="C298" s="59"/>
      <c r="D298" s="62"/>
      <c r="E298" s="62"/>
      <c r="F298" s="63"/>
      <c r="G298" s="62"/>
      <c r="H298" s="62"/>
    </row>
    <row r="299" spans="1:8" x14ac:dyDescent="0.2">
      <c r="A299" s="58"/>
      <c r="B299" s="58"/>
      <c r="C299" s="59"/>
      <c r="D299" s="62"/>
      <c r="E299" s="62"/>
      <c r="F299" s="63"/>
      <c r="G299" s="62"/>
      <c r="H299" s="62"/>
    </row>
    <row r="300" spans="1:8" x14ac:dyDescent="0.2">
      <c r="A300" s="58"/>
      <c r="B300" s="58"/>
      <c r="C300" s="59"/>
      <c r="D300" s="62"/>
      <c r="E300" s="62"/>
      <c r="F300" s="63"/>
      <c r="G300" s="62"/>
      <c r="H300" s="62"/>
    </row>
    <row r="301" spans="1:8" x14ac:dyDescent="0.2">
      <c r="A301" s="58"/>
      <c r="B301" s="58"/>
      <c r="C301" s="59"/>
      <c r="D301" s="62"/>
      <c r="E301" s="62"/>
      <c r="F301" s="63"/>
      <c r="G301" s="62"/>
      <c r="H301" s="62"/>
    </row>
    <row r="302" spans="1:8" x14ac:dyDescent="0.2">
      <c r="A302" s="58"/>
      <c r="B302" s="58"/>
      <c r="C302" s="59"/>
      <c r="D302" s="62"/>
      <c r="E302" s="62"/>
      <c r="F302" s="63"/>
      <c r="G302" s="62"/>
      <c r="H302" s="62"/>
    </row>
    <row r="303" spans="1:8" x14ac:dyDescent="0.2">
      <c r="A303" s="58"/>
      <c r="B303" s="58"/>
      <c r="C303" s="59"/>
      <c r="D303" s="62"/>
      <c r="E303" s="62"/>
      <c r="F303" s="63"/>
      <c r="G303" s="62"/>
      <c r="H303" s="62"/>
    </row>
    <row r="304" spans="1:8" x14ac:dyDescent="0.2">
      <c r="A304" s="58"/>
      <c r="B304" s="58"/>
      <c r="C304" s="59"/>
      <c r="D304" s="62"/>
      <c r="E304" s="62"/>
      <c r="F304" s="63"/>
      <c r="G304" s="62"/>
      <c r="H304" s="62"/>
    </row>
    <row r="305" spans="1:8" x14ac:dyDescent="0.2">
      <c r="A305" s="58"/>
      <c r="B305" s="58"/>
      <c r="C305" s="59"/>
      <c r="D305" s="62"/>
      <c r="E305" s="62"/>
      <c r="F305" s="63"/>
      <c r="G305" s="62"/>
      <c r="H305" s="62"/>
    </row>
    <row r="306" spans="1:8" x14ac:dyDescent="0.2">
      <c r="A306" s="58"/>
      <c r="B306" s="58"/>
      <c r="C306" s="59"/>
      <c r="D306" s="62"/>
      <c r="E306" s="62"/>
      <c r="F306" s="63"/>
      <c r="G306" s="62"/>
      <c r="H306" s="62"/>
    </row>
    <row r="307" spans="1:8" x14ac:dyDescent="0.2">
      <c r="A307" s="58"/>
      <c r="B307" s="58"/>
      <c r="C307" s="59"/>
      <c r="D307" s="62"/>
      <c r="E307" s="62"/>
      <c r="F307" s="63"/>
      <c r="G307" s="62"/>
      <c r="H307" s="62"/>
    </row>
    <row r="308" spans="1:8" x14ac:dyDescent="0.2">
      <c r="A308" s="58"/>
      <c r="B308" s="58"/>
      <c r="C308" s="59"/>
      <c r="D308" s="62"/>
      <c r="E308" s="62"/>
      <c r="F308" s="63"/>
      <c r="G308" s="62"/>
      <c r="H308" s="62"/>
    </row>
    <row r="309" spans="1:8" x14ac:dyDescent="0.2">
      <c r="A309" s="58"/>
      <c r="B309" s="58"/>
      <c r="C309" s="59"/>
      <c r="D309" s="62"/>
      <c r="E309" s="62"/>
      <c r="F309" s="63"/>
      <c r="G309" s="62"/>
      <c r="H309" s="62"/>
    </row>
    <row r="310" spans="1:8" x14ac:dyDescent="0.2">
      <c r="A310" s="58"/>
      <c r="B310" s="58"/>
      <c r="C310" s="59"/>
      <c r="D310" s="62"/>
      <c r="E310" s="62"/>
      <c r="F310" s="63"/>
      <c r="G310" s="62"/>
      <c r="H310" s="62"/>
    </row>
    <row r="311" spans="1:8" x14ac:dyDescent="0.2">
      <c r="A311" s="58"/>
      <c r="B311" s="58"/>
      <c r="C311" s="59"/>
      <c r="D311" s="62"/>
      <c r="E311" s="62"/>
      <c r="F311" s="63"/>
      <c r="G311" s="62"/>
      <c r="H311" s="62"/>
    </row>
    <row r="312" spans="1:8" x14ac:dyDescent="0.2">
      <c r="A312" s="58"/>
      <c r="B312" s="58"/>
      <c r="C312" s="59"/>
      <c r="D312" s="62"/>
      <c r="E312" s="62"/>
      <c r="F312" s="63"/>
      <c r="G312" s="62"/>
      <c r="H312" s="62"/>
    </row>
    <row r="313" spans="1:8" x14ac:dyDescent="0.2">
      <c r="A313" s="58"/>
      <c r="B313" s="58"/>
      <c r="C313" s="59"/>
      <c r="D313" s="62"/>
      <c r="E313" s="62"/>
      <c r="F313" s="63"/>
      <c r="G313" s="62"/>
      <c r="H313" s="62"/>
    </row>
    <row r="314" spans="1:8" x14ac:dyDescent="0.2">
      <c r="A314" s="58"/>
      <c r="B314" s="58"/>
      <c r="C314" s="59"/>
      <c r="D314" s="62"/>
      <c r="E314" s="62"/>
      <c r="F314" s="63"/>
      <c r="G314" s="62"/>
      <c r="H314" s="62"/>
    </row>
    <row r="315" spans="1:8" x14ac:dyDescent="0.2">
      <c r="A315" s="58"/>
      <c r="B315" s="58"/>
      <c r="C315" s="59"/>
      <c r="D315" s="62"/>
      <c r="E315" s="62"/>
      <c r="F315" s="63"/>
      <c r="G315" s="62"/>
      <c r="H315" s="62"/>
    </row>
    <row r="316" spans="1:8" x14ac:dyDescent="0.2">
      <c r="A316" s="58"/>
      <c r="B316" s="58"/>
      <c r="C316" s="59"/>
      <c r="D316" s="62"/>
      <c r="E316" s="62"/>
      <c r="F316" s="63"/>
      <c r="G316" s="62"/>
      <c r="H316" s="62"/>
    </row>
    <row r="317" spans="1:8" x14ac:dyDescent="0.2">
      <c r="A317" s="58"/>
      <c r="B317" s="58"/>
      <c r="C317" s="59"/>
      <c r="D317" s="62"/>
      <c r="E317" s="62"/>
      <c r="F317" s="63"/>
      <c r="G317" s="62"/>
      <c r="H317" s="62"/>
    </row>
    <row r="318" spans="1:8" x14ac:dyDescent="0.2">
      <c r="A318" s="58"/>
      <c r="B318" s="58"/>
      <c r="C318" s="59"/>
      <c r="D318" s="62"/>
      <c r="E318" s="62"/>
      <c r="F318" s="63"/>
      <c r="G318" s="62"/>
      <c r="H318" s="62"/>
    </row>
    <row r="319" spans="1:8" x14ac:dyDescent="0.2">
      <c r="A319" s="58"/>
      <c r="B319" s="58"/>
      <c r="C319" s="59"/>
      <c r="D319" s="62"/>
      <c r="E319" s="62"/>
      <c r="F319" s="63"/>
      <c r="G319" s="62"/>
      <c r="H319" s="62"/>
    </row>
    <row r="320" spans="1:8" x14ac:dyDescent="0.2">
      <c r="A320" s="58"/>
      <c r="B320" s="58"/>
      <c r="C320" s="59"/>
      <c r="D320" s="62"/>
      <c r="E320" s="62"/>
      <c r="F320" s="63"/>
      <c r="G320" s="62"/>
      <c r="H320" s="62"/>
    </row>
    <row r="321" spans="1:8" x14ac:dyDescent="0.2">
      <c r="A321" s="58"/>
      <c r="B321" s="58"/>
      <c r="C321" s="59"/>
      <c r="D321" s="62"/>
      <c r="E321" s="62"/>
      <c r="F321" s="63"/>
      <c r="G321" s="62"/>
      <c r="H321" s="62"/>
    </row>
    <row r="322" spans="1:8" x14ac:dyDescent="0.2">
      <c r="A322" s="58"/>
      <c r="B322" s="58"/>
      <c r="C322" s="59"/>
      <c r="D322" s="62"/>
      <c r="E322" s="62"/>
      <c r="F322" s="63"/>
      <c r="G322" s="62"/>
      <c r="H322" s="62"/>
    </row>
    <row r="323" spans="1:8" x14ac:dyDescent="0.2">
      <c r="A323" s="58"/>
      <c r="B323" s="58"/>
      <c r="C323" s="59"/>
      <c r="D323" s="62"/>
      <c r="E323" s="62"/>
      <c r="F323" s="63"/>
      <c r="G323" s="62"/>
      <c r="H323" s="62"/>
    </row>
    <row r="324" spans="1:8" x14ac:dyDescent="0.2">
      <c r="A324" s="58"/>
      <c r="B324" s="58"/>
      <c r="C324" s="59"/>
      <c r="D324" s="62"/>
      <c r="E324" s="62"/>
      <c r="F324" s="63"/>
      <c r="G324" s="62"/>
      <c r="H324" s="62"/>
    </row>
    <row r="325" spans="1:8" x14ac:dyDescent="0.2">
      <c r="A325" s="58"/>
      <c r="B325" s="58"/>
      <c r="C325" s="59"/>
      <c r="D325" s="62"/>
      <c r="E325" s="62"/>
      <c r="F325" s="63"/>
      <c r="G325" s="62"/>
      <c r="H325" s="62"/>
    </row>
    <row r="326" spans="1:8" x14ac:dyDescent="0.2">
      <c r="A326" s="58"/>
      <c r="B326" s="58"/>
      <c r="C326" s="59"/>
      <c r="D326" s="62"/>
      <c r="E326" s="62"/>
      <c r="F326" s="63"/>
      <c r="G326" s="62"/>
      <c r="H326" s="62"/>
    </row>
    <row r="327" spans="1:8" x14ac:dyDescent="0.2">
      <c r="A327" s="58"/>
      <c r="B327" s="58"/>
      <c r="C327" s="59"/>
      <c r="D327" s="62"/>
      <c r="E327" s="62"/>
      <c r="F327" s="63"/>
      <c r="G327" s="62"/>
      <c r="H327" s="62"/>
    </row>
    <row r="328" spans="1:8" x14ac:dyDescent="0.2">
      <c r="A328" s="58"/>
      <c r="B328" s="58"/>
      <c r="C328" s="59"/>
      <c r="D328" s="62"/>
      <c r="E328" s="62"/>
      <c r="F328" s="63"/>
      <c r="G328" s="62"/>
      <c r="H328" s="62"/>
    </row>
    <row r="329" spans="1:8" x14ac:dyDescent="0.2">
      <c r="A329" s="58"/>
      <c r="B329" s="58"/>
      <c r="C329" s="59"/>
      <c r="D329" s="62"/>
      <c r="E329" s="62"/>
      <c r="F329" s="63"/>
      <c r="G329" s="62"/>
      <c r="H329" s="62"/>
    </row>
    <row r="330" spans="1:8" x14ac:dyDescent="0.2">
      <c r="A330" s="58"/>
      <c r="B330" s="58"/>
      <c r="C330" s="59"/>
      <c r="D330" s="62"/>
      <c r="E330" s="62"/>
      <c r="F330" s="63"/>
      <c r="G330" s="62"/>
      <c r="H330" s="62"/>
    </row>
    <row r="331" spans="1:8" x14ac:dyDescent="0.2">
      <c r="A331" s="58"/>
      <c r="B331" s="58"/>
      <c r="C331" s="59"/>
      <c r="D331" s="62"/>
      <c r="E331" s="62"/>
      <c r="F331" s="63"/>
      <c r="G331" s="62"/>
      <c r="H331" s="62"/>
    </row>
    <row r="332" spans="1:8" x14ac:dyDescent="0.2">
      <c r="A332" s="58"/>
      <c r="B332" s="58"/>
      <c r="C332" s="59"/>
      <c r="D332" s="62"/>
      <c r="E332" s="62"/>
      <c r="F332" s="63"/>
      <c r="G332" s="62"/>
      <c r="H332" s="62"/>
    </row>
    <row r="333" spans="1:8" x14ac:dyDescent="0.2">
      <c r="A333" s="58"/>
      <c r="B333" s="58"/>
      <c r="C333" s="59"/>
      <c r="D333" s="62"/>
      <c r="E333" s="62"/>
      <c r="F333" s="63"/>
      <c r="G333" s="62"/>
      <c r="H333" s="62"/>
    </row>
    <row r="334" spans="1:8" x14ac:dyDescent="0.2">
      <c r="A334" s="58"/>
      <c r="B334" s="58"/>
      <c r="C334" s="59"/>
      <c r="D334" s="62"/>
      <c r="E334" s="62"/>
      <c r="F334" s="63"/>
      <c r="G334" s="62"/>
      <c r="H334" s="62"/>
    </row>
    <row r="335" spans="1:8" x14ac:dyDescent="0.2">
      <c r="A335" s="58"/>
      <c r="B335" s="58"/>
      <c r="C335" s="59"/>
      <c r="D335" s="62"/>
      <c r="E335" s="62"/>
      <c r="F335" s="63"/>
      <c r="G335" s="62"/>
      <c r="H335" s="62"/>
    </row>
    <row r="336" spans="1:8" x14ac:dyDescent="0.2">
      <c r="A336" s="58"/>
      <c r="B336" s="58"/>
      <c r="C336" s="59"/>
      <c r="D336" s="62"/>
      <c r="E336" s="62"/>
      <c r="F336" s="63"/>
      <c r="G336" s="62"/>
      <c r="H336" s="62"/>
    </row>
    <row r="337" spans="1:8" x14ac:dyDescent="0.2">
      <c r="A337" s="58"/>
      <c r="B337" s="58"/>
      <c r="C337" s="59"/>
      <c r="D337" s="62"/>
      <c r="E337" s="62"/>
      <c r="F337" s="63"/>
      <c r="G337" s="62"/>
      <c r="H337" s="62"/>
    </row>
    <row r="338" spans="1:8" x14ac:dyDescent="0.2">
      <c r="A338" s="58"/>
      <c r="B338" s="58"/>
      <c r="C338" s="59"/>
      <c r="D338" s="62"/>
      <c r="E338" s="62"/>
      <c r="F338" s="63"/>
      <c r="G338" s="62"/>
      <c r="H338" s="62"/>
    </row>
    <row r="339" spans="1:8" x14ac:dyDescent="0.2">
      <c r="A339" s="58"/>
      <c r="B339" s="58"/>
      <c r="C339" s="59"/>
      <c r="D339" s="62"/>
      <c r="E339" s="62"/>
      <c r="F339" s="63"/>
      <c r="G339" s="62"/>
      <c r="H339" s="62"/>
    </row>
    <row r="340" spans="1:8" x14ac:dyDescent="0.2">
      <c r="A340" s="58"/>
      <c r="B340" s="58"/>
      <c r="C340" s="59"/>
      <c r="D340" s="62"/>
      <c r="E340" s="62"/>
      <c r="F340" s="63"/>
      <c r="G340" s="62"/>
      <c r="H340" s="62"/>
    </row>
    <row r="341" spans="1:8" x14ac:dyDescent="0.2">
      <c r="A341" s="58"/>
      <c r="B341" s="58"/>
      <c r="C341" s="59"/>
      <c r="D341" s="62"/>
      <c r="E341" s="62"/>
      <c r="F341" s="63"/>
      <c r="G341" s="62"/>
      <c r="H341" s="62"/>
    </row>
    <row r="342" spans="1:8" x14ac:dyDescent="0.2">
      <c r="A342" s="58"/>
      <c r="B342" s="58"/>
      <c r="C342" s="59"/>
      <c r="D342" s="62"/>
      <c r="E342" s="62"/>
      <c r="F342" s="63"/>
      <c r="G342" s="62"/>
      <c r="H342" s="62"/>
    </row>
    <row r="343" spans="1:8" x14ac:dyDescent="0.2">
      <c r="A343" s="58"/>
      <c r="B343" s="58"/>
      <c r="C343" s="59"/>
      <c r="D343" s="62"/>
      <c r="E343" s="62"/>
      <c r="F343" s="63"/>
      <c r="G343" s="62"/>
      <c r="H343" s="62"/>
    </row>
    <row r="344" spans="1:8" x14ac:dyDescent="0.2">
      <c r="A344" s="58"/>
      <c r="B344" s="58"/>
      <c r="C344" s="59"/>
      <c r="D344" s="62"/>
      <c r="E344" s="62"/>
      <c r="F344" s="63"/>
      <c r="G344" s="62"/>
      <c r="H344" s="62"/>
    </row>
    <row r="345" spans="1:8" x14ac:dyDescent="0.2">
      <c r="A345" s="58"/>
      <c r="B345" s="58"/>
      <c r="C345" s="59"/>
      <c r="D345" s="62"/>
      <c r="E345" s="62"/>
      <c r="F345" s="63"/>
      <c r="G345" s="62"/>
      <c r="H345" s="62"/>
    </row>
    <row r="346" spans="1:8" x14ac:dyDescent="0.2">
      <c r="A346" s="58"/>
      <c r="B346" s="58"/>
      <c r="C346" s="59"/>
      <c r="D346" s="62"/>
      <c r="E346" s="62"/>
      <c r="F346" s="63"/>
      <c r="G346" s="62"/>
      <c r="H346" s="62"/>
    </row>
    <row r="347" spans="1:8" x14ac:dyDescent="0.2">
      <c r="A347" s="58"/>
      <c r="B347" s="58"/>
      <c r="C347" s="59"/>
      <c r="D347" s="62"/>
      <c r="E347" s="62"/>
      <c r="F347" s="63"/>
      <c r="G347" s="62"/>
      <c r="H347" s="62"/>
    </row>
    <row r="348" spans="1:8" x14ac:dyDescent="0.2">
      <c r="A348" s="58"/>
      <c r="B348" s="58"/>
      <c r="C348" s="59"/>
      <c r="D348" s="62"/>
      <c r="E348" s="62"/>
      <c r="F348" s="63"/>
      <c r="G348" s="62"/>
      <c r="H348" s="62"/>
    </row>
    <row r="349" spans="1:8" x14ac:dyDescent="0.2">
      <c r="A349" s="58"/>
      <c r="B349" s="58"/>
      <c r="C349" s="59"/>
      <c r="D349" s="62"/>
      <c r="E349" s="62"/>
      <c r="F349" s="63"/>
      <c r="G349" s="62"/>
      <c r="H349" s="62"/>
    </row>
    <row r="350" spans="1:8" x14ac:dyDescent="0.2">
      <c r="A350" s="58"/>
      <c r="B350" s="58"/>
      <c r="C350" s="59"/>
      <c r="D350" s="62"/>
      <c r="E350" s="62"/>
      <c r="F350" s="63"/>
      <c r="G350" s="62"/>
      <c r="H350" s="62"/>
    </row>
    <row r="351" spans="1:8" x14ac:dyDescent="0.2">
      <c r="A351" s="58"/>
      <c r="B351" s="58"/>
      <c r="C351" s="59"/>
      <c r="D351" s="62"/>
      <c r="E351" s="62"/>
      <c r="F351" s="63"/>
      <c r="G351" s="62"/>
      <c r="H351" s="62"/>
    </row>
    <row r="352" spans="1:8" x14ac:dyDescent="0.2">
      <c r="A352" s="58"/>
      <c r="B352" s="58"/>
      <c r="C352" s="59"/>
      <c r="D352" s="62"/>
      <c r="E352" s="62"/>
      <c r="F352" s="63"/>
      <c r="G352" s="62"/>
      <c r="H352" s="62"/>
    </row>
    <row r="353" spans="1:8" x14ac:dyDescent="0.2">
      <c r="A353" s="58"/>
      <c r="B353" s="58"/>
      <c r="C353" s="59"/>
      <c r="D353" s="62"/>
      <c r="E353" s="62"/>
      <c r="F353" s="63"/>
      <c r="G353" s="62"/>
      <c r="H353" s="62"/>
    </row>
    <row r="354" spans="1:8" x14ac:dyDescent="0.2">
      <c r="A354" s="58"/>
      <c r="B354" s="58"/>
      <c r="C354" s="59"/>
      <c r="D354" s="62"/>
      <c r="E354" s="62"/>
      <c r="F354" s="63"/>
      <c r="G354" s="62"/>
      <c r="H354" s="62"/>
    </row>
    <row r="355" spans="1:8" x14ac:dyDescent="0.2">
      <c r="A355" s="58"/>
      <c r="B355" s="58"/>
      <c r="C355" s="59"/>
      <c r="D355" s="62"/>
      <c r="E355" s="62"/>
      <c r="F355" s="63"/>
      <c r="G355" s="62"/>
      <c r="H355" s="62"/>
    </row>
    <row r="356" spans="1:8" x14ac:dyDescent="0.2">
      <c r="A356" s="58"/>
      <c r="B356" s="58"/>
      <c r="C356" s="59"/>
      <c r="D356" s="62"/>
      <c r="E356" s="62"/>
      <c r="F356" s="63"/>
      <c r="G356" s="62"/>
      <c r="H356" s="62"/>
    </row>
    <row r="357" spans="1:8" x14ac:dyDescent="0.2">
      <c r="A357" s="58"/>
      <c r="B357" s="58"/>
      <c r="C357" s="59"/>
      <c r="D357" s="62"/>
      <c r="E357" s="62"/>
      <c r="F357" s="63"/>
      <c r="G357" s="62"/>
      <c r="H357" s="62"/>
    </row>
    <row r="358" spans="1:8" x14ac:dyDescent="0.2">
      <c r="A358" s="58"/>
      <c r="B358" s="58"/>
      <c r="C358" s="59"/>
      <c r="D358" s="62"/>
      <c r="E358" s="62"/>
      <c r="F358" s="63"/>
      <c r="G358" s="62"/>
      <c r="H358" s="62"/>
    </row>
    <row r="359" spans="1:8" x14ac:dyDescent="0.2">
      <c r="A359" s="58"/>
      <c r="B359" s="58"/>
      <c r="C359" s="59"/>
      <c r="D359" s="62"/>
      <c r="E359" s="62"/>
      <c r="F359" s="63"/>
      <c r="G359" s="62"/>
      <c r="H359" s="62"/>
    </row>
    <row r="360" spans="1:8" x14ac:dyDescent="0.2">
      <c r="A360" s="58"/>
      <c r="B360" s="58"/>
      <c r="C360" s="59"/>
      <c r="D360" s="62"/>
      <c r="E360" s="62"/>
      <c r="F360" s="63"/>
      <c r="G360" s="62"/>
      <c r="H360" s="62"/>
    </row>
    <row r="361" spans="1:8" x14ac:dyDescent="0.2">
      <c r="A361" s="58"/>
      <c r="B361" s="58"/>
      <c r="C361" s="59"/>
      <c r="D361" s="62"/>
      <c r="E361" s="62"/>
      <c r="F361" s="63"/>
      <c r="G361" s="62"/>
      <c r="H361" s="62"/>
    </row>
    <row r="362" spans="1:8" x14ac:dyDescent="0.2">
      <c r="A362" s="58"/>
      <c r="B362" s="58"/>
      <c r="C362" s="59"/>
      <c r="D362" s="62"/>
      <c r="E362" s="62"/>
      <c r="F362" s="63"/>
      <c r="G362" s="62"/>
      <c r="H362" s="62"/>
    </row>
    <row r="363" spans="1:8" x14ac:dyDescent="0.2">
      <c r="A363" s="58"/>
      <c r="B363" s="58"/>
      <c r="C363" s="59"/>
      <c r="D363" s="62"/>
      <c r="E363" s="62"/>
      <c r="F363" s="63"/>
      <c r="G363" s="62"/>
      <c r="H363" s="62"/>
    </row>
    <row r="364" spans="1:8" x14ac:dyDescent="0.2">
      <c r="A364" s="58"/>
      <c r="B364" s="58"/>
      <c r="C364" s="59"/>
      <c r="D364" s="62"/>
      <c r="E364" s="62"/>
      <c r="F364" s="63"/>
      <c r="G364" s="62"/>
      <c r="H364" s="62"/>
    </row>
    <row r="365" spans="1:8" x14ac:dyDescent="0.2">
      <c r="A365" s="58"/>
      <c r="B365" s="58"/>
      <c r="C365" s="59"/>
      <c r="D365" s="62"/>
      <c r="E365" s="62"/>
      <c r="F365" s="63"/>
      <c r="G365" s="62"/>
      <c r="H365" s="62"/>
    </row>
    <row r="366" spans="1:8" x14ac:dyDescent="0.2">
      <c r="A366" s="58"/>
      <c r="B366" s="58"/>
      <c r="C366" s="59"/>
      <c r="D366" s="62"/>
      <c r="E366" s="62"/>
      <c r="F366" s="63"/>
      <c r="G366" s="62"/>
      <c r="H366" s="62"/>
    </row>
    <row r="367" spans="1:8" x14ac:dyDescent="0.2">
      <c r="A367" s="58"/>
      <c r="B367" s="58"/>
      <c r="C367" s="59"/>
      <c r="D367" s="62"/>
      <c r="E367" s="62"/>
      <c r="F367" s="63"/>
      <c r="G367" s="62"/>
      <c r="H367" s="62"/>
    </row>
    <row r="368" spans="1:8" x14ac:dyDescent="0.2">
      <c r="A368" s="58"/>
      <c r="B368" s="58"/>
      <c r="C368" s="59"/>
      <c r="D368" s="62"/>
      <c r="E368" s="62"/>
      <c r="F368" s="63"/>
      <c r="G368" s="62"/>
      <c r="H368" s="62"/>
    </row>
    <row r="369" spans="1:8" x14ac:dyDescent="0.2">
      <c r="A369" s="58"/>
      <c r="B369" s="58"/>
      <c r="C369" s="59"/>
      <c r="D369" s="62"/>
      <c r="E369" s="62"/>
      <c r="F369" s="63"/>
      <c r="G369" s="62"/>
      <c r="H369" s="62"/>
    </row>
    <row r="370" spans="1:8" x14ac:dyDescent="0.2">
      <c r="A370" s="58"/>
      <c r="B370" s="58"/>
      <c r="C370" s="59"/>
      <c r="D370" s="62"/>
      <c r="E370" s="62"/>
      <c r="F370" s="63"/>
      <c r="G370" s="62"/>
      <c r="H370" s="62"/>
    </row>
    <row r="371" spans="1:8" x14ac:dyDescent="0.2">
      <c r="A371" s="58"/>
      <c r="B371" s="58"/>
      <c r="C371" s="59"/>
      <c r="D371" s="62"/>
      <c r="E371" s="62"/>
      <c r="F371" s="63"/>
      <c r="G371" s="62"/>
      <c r="H371" s="62"/>
    </row>
    <row r="372" spans="1:8" x14ac:dyDescent="0.2">
      <c r="A372" s="58"/>
      <c r="B372" s="58"/>
      <c r="C372" s="59"/>
      <c r="D372" s="62"/>
      <c r="E372" s="62"/>
      <c r="F372" s="63"/>
      <c r="G372" s="62"/>
      <c r="H372" s="62"/>
    </row>
    <row r="373" spans="1:8" x14ac:dyDescent="0.2">
      <c r="A373" s="58"/>
      <c r="B373" s="58"/>
      <c r="C373" s="59"/>
      <c r="D373" s="62"/>
      <c r="E373" s="62"/>
      <c r="F373" s="63"/>
      <c r="G373" s="62"/>
      <c r="H373" s="62"/>
    </row>
    <row r="374" spans="1:8" x14ac:dyDescent="0.2">
      <c r="A374" s="58"/>
      <c r="B374" s="58"/>
      <c r="C374" s="59"/>
      <c r="D374" s="62"/>
      <c r="E374" s="62"/>
      <c r="F374" s="63"/>
      <c r="G374" s="62"/>
      <c r="H374" s="62"/>
    </row>
    <row r="375" spans="1:8" x14ac:dyDescent="0.2">
      <c r="A375" s="58"/>
      <c r="B375" s="58"/>
      <c r="C375" s="59"/>
      <c r="D375" s="62"/>
      <c r="E375" s="62"/>
      <c r="F375" s="63"/>
      <c r="G375" s="62"/>
      <c r="H375" s="62"/>
    </row>
    <row r="376" spans="1:8" x14ac:dyDescent="0.2">
      <c r="A376" s="58"/>
      <c r="B376" s="58"/>
      <c r="C376" s="59"/>
      <c r="D376" s="62"/>
      <c r="E376" s="62"/>
      <c r="F376" s="63"/>
      <c r="G376" s="62"/>
      <c r="H376" s="62"/>
    </row>
    <row r="377" spans="1:8" x14ac:dyDescent="0.2">
      <c r="A377" s="58"/>
      <c r="B377" s="58"/>
      <c r="C377" s="59"/>
      <c r="D377" s="62"/>
      <c r="E377" s="62"/>
      <c r="F377" s="63"/>
      <c r="G377" s="62"/>
      <c r="H377" s="62"/>
    </row>
    <row r="378" spans="1:8" x14ac:dyDescent="0.2">
      <c r="A378" s="58"/>
      <c r="B378" s="58"/>
      <c r="C378" s="59"/>
      <c r="D378" s="62"/>
      <c r="E378" s="62"/>
      <c r="F378" s="63"/>
      <c r="G378" s="62"/>
      <c r="H378" s="62"/>
    </row>
    <row r="379" spans="1:8" x14ac:dyDescent="0.2">
      <c r="A379" s="58"/>
      <c r="B379" s="58"/>
      <c r="C379" s="59"/>
      <c r="D379" s="62"/>
      <c r="E379" s="62"/>
      <c r="F379" s="63"/>
      <c r="G379" s="62"/>
      <c r="H379" s="62"/>
    </row>
    <row r="380" spans="1:8" x14ac:dyDescent="0.2">
      <c r="A380" s="58"/>
      <c r="B380" s="58"/>
      <c r="C380" s="59"/>
      <c r="D380" s="62"/>
      <c r="E380" s="62"/>
      <c r="F380" s="63"/>
      <c r="G380" s="62"/>
      <c r="H380" s="62"/>
    </row>
    <row r="381" spans="1:8" x14ac:dyDescent="0.2">
      <c r="A381" s="58"/>
      <c r="B381" s="58"/>
      <c r="C381" s="59"/>
      <c r="D381" s="62"/>
      <c r="E381" s="62"/>
      <c r="F381" s="63"/>
      <c r="G381" s="62"/>
      <c r="H381" s="62"/>
    </row>
    <row r="382" spans="1:8" x14ac:dyDescent="0.2">
      <c r="A382" s="58"/>
      <c r="B382" s="58"/>
      <c r="C382" s="59"/>
      <c r="D382" s="62"/>
      <c r="E382" s="62"/>
      <c r="F382" s="63"/>
      <c r="G382" s="62"/>
      <c r="H382" s="62"/>
    </row>
    <row r="383" spans="1:8" x14ac:dyDescent="0.2">
      <c r="A383" s="58"/>
      <c r="B383" s="58"/>
      <c r="C383" s="59"/>
      <c r="D383" s="62"/>
      <c r="E383" s="62"/>
      <c r="F383" s="63"/>
      <c r="G383" s="62"/>
      <c r="H383" s="62"/>
    </row>
    <row r="384" spans="1:8" x14ac:dyDescent="0.2">
      <c r="A384" s="58"/>
      <c r="B384" s="58"/>
      <c r="C384" s="59"/>
      <c r="D384" s="62"/>
      <c r="E384" s="62"/>
      <c r="F384" s="63"/>
      <c r="G384" s="62"/>
      <c r="H384" s="62"/>
    </row>
    <row r="385" spans="1:8" x14ac:dyDescent="0.2">
      <c r="A385" s="58"/>
      <c r="B385" s="58"/>
      <c r="C385" s="59"/>
      <c r="D385" s="62"/>
      <c r="E385" s="62"/>
      <c r="F385" s="63"/>
      <c r="G385" s="62"/>
      <c r="H385" s="62"/>
    </row>
    <row r="386" spans="1:8" x14ac:dyDescent="0.2">
      <c r="A386" s="58"/>
      <c r="B386" s="58"/>
      <c r="C386" s="59"/>
      <c r="D386" s="62"/>
      <c r="E386" s="62"/>
      <c r="F386" s="63"/>
      <c r="G386" s="62"/>
      <c r="H386" s="62"/>
    </row>
    <row r="387" spans="1:8" x14ac:dyDescent="0.2">
      <c r="A387" s="58"/>
      <c r="B387" s="58"/>
      <c r="C387" s="59"/>
      <c r="D387" s="62"/>
      <c r="E387" s="62"/>
      <c r="F387" s="63"/>
      <c r="G387" s="62"/>
      <c r="H387" s="62"/>
    </row>
    <row r="388" spans="1:8" x14ac:dyDescent="0.2">
      <c r="A388" s="58"/>
      <c r="B388" s="58"/>
      <c r="C388" s="59"/>
      <c r="D388" s="62"/>
      <c r="E388" s="62"/>
      <c r="F388" s="63"/>
      <c r="G388" s="62"/>
      <c r="H388" s="62"/>
    </row>
    <row r="389" spans="1:8" x14ac:dyDescent="0.2">
      <c r="A389" s="58"/>
      <c r="B389" s="58"/>
      <c r="C389" s="59"/>
      <c r="D389" s="62"/>
      <c r="E389" s="62"/>
      <c r="F389" s="63"/>
      <c r="G389" s="62"/>
      <c r="H389" s="62"/>
    </row>
    <row r="390" spans="1:8" x14ac:dyDescent="0.2">
      <c r="A390" s="58"/>
      <c r="B390" s="58"/>
      <c r="C390" s="59"/>
      <c r="D390" s="62"/>
      <c r="E390" s="62"/>
      <c r="F390" s="63"/>
      <c r="G390" s="62"/>
      <c r="H390" s="62"/>
    </row>
    <row r="391" spans="1:8" x14ac:dyDescent="0.2">
      <c r="A391" s="58"/>
      <c r="B391" s="58"/>
      <c r="C391" s="59"/>
      <c r="D391" s="62"/>
      <c r="E391" s="62"/>
      <c r="F391" s="63"/>
      <c r="G391" s="62"/>
      <c r="H391" s="62"/>
    </row>
    <row r="392" spans="1:8" x14ac:dyDescent="0.2">
      <c r="A392" s="58"/>
      <c r="B392" s="58"/>
      <c r="C392" s="59"/>
      <c r="D392" s="62"/>
      <c r="E392" s="62"/>
      <c r="F392" s="63"/>
      <c r="G392" s="62"/>
      <c r="H392" s="62"/>
    </row>
    <row r="393" spans="1:8" x14ac:dyDescent="0.2">
      <c r="A393" s="58"/>
      <c r="B393" s="58"/>
      <c r="C393" s="59"/>
      <c r="D393" s="62"/>
      <c r="E393" s="62"/>
      <c r="F393" s="63"/>
      <c r="G393" s="62"/>
      <c r="H393" s="62"/>
    </row>
    <row r="394" spans="1:8" x14ac:dyDescent="0.2">
      <c r="A394" s="58"/>
      <c r="B394" s="58"/>
      <c r="C394" s="59"/>
      <c r="D394" s="62"/>
      <c r="E394" s="62"/>
      <c r="F394" s="63"/>
      <c r="G394" s="62"/>
      <c r="H394" s="62"/>
    </row>
    <row r="395" spans="1:8" x14ac:dyDescent="0.2">
      <c r="A395" s="58"/>
      <c r="B395" s="58"/>
      <c r="C395" s="59"/>
      <c r="D395" s="62"/>
      <c r="E395" s="62"/>
      <c r="F395" s="63"/>
      <c r="G395" s="62"/>
      <c r="H395" s="62"/>
    </row>
    <row r="396" spans="1:8" x14ac:dyDescent="0.2">
      <c r="A396" s="58"/>
      <c r="B396" s="58"/>
      <c r="C396" s="59"/>
      <c r="D396" s="62"/>
      <c r="E396" s="62"/>
      <c r="F396" s="63"/>
      <c r="G396" s="62"/>
      <c r="H396" s="62"/>
    </row>
    <row r="397" spans="1:8" x14ac:dyDescent="0.2">
      <c r="A397" s="58"/>
      <c r="B397" s="58"/>
      <c r="C397" s="59"/>
      <c r="D397" s="62"/>
      <c r="E397" s="62"/>
      <c r="F397" s="63"/>
      <c r="G397" s="62"/>
      <c r="H397" s="62"/>
    </row>
    <row r="398" spans="1:8" x14ac:dyDescent="0.2">
      <c r="A398" s="58"/>
      <c r="B398" s="58"/>
      <c r="C398" s="59"/>
      <c r="D398" s="62"/>
      <c r="E398" s="62"/>
      <c r="F398" s="63"/>
      <c r="G398" s="62"/>
      <c r="H398" s="62"/>
    </row>
    <row r="399" spans="1:8" x14ac:dyDescent="0.2">
      <c r="A399" s="58"/>
      <c r="B399" s="58"/>
      <c r="C399" s="59"/>
      <c r="D399" s="62"/>
      <c r="E399" s="62"/>
      <c r="F399" s="63"/>
      <c r="G399" s="62"/>
      <c r="H399" s="62"/>
    </row>
    <row r="400" spans="1:8" x14ac:dyDescent="0.2">
      <c r="A400" s="58"/>
      <c r="B400" s="58"/>
      <c r="C400" s="59"/>
      <c r="D400" s="62"/>
      <c r="E400" s="62"/>
      <c r="F400" s="63"/>
      <c r="G400" s="62"/>
      <c r="H400" s="62"/>
    </row>
    <row r="401" spans="1:8" x14ac:dyDescent="0.2">
      <c r="A401" s="58"/>
      <c r="B401" s="58"/>
      <c r="C401" s="59"/>
      <c r="D401" s="62"/>
      <c r="E401" s="62"/>
      <c r="F401" s="63"/>
      <c r="G401" s="62"/>
      <c r="H401" s="62"/>
    </row>
    <row r="402" spans="1:8" x14ac:dyDescent="0.2">
      <c r="A402" s="58"/>
      <c r="B402" s="58"/>
      <c r="C402" s="59"/>
      <c r="D402" s="62"/>
      <c r="E402" s="62"/>
      <c r="F402" s="63"/>
      <c r="G402" s="62"/>
      <c r="H402" s="62"/>
    </row>
    <row r="403" spans="1:8" x14ac:dyDescent="0.2">
      <c r="A403" s="58"/>
      <c r="B403" s="58"/>
      <c r="C403" s="59"/>
      <c r="D403" s="62"/>
      <c r="E403" s="62"/>
      <c r="F403" s="63"/>
      <c r="G403" s="62"/>
      <c r="H403" s="62"/>
    </row>
    <row r="404" spans="1:8" x14ac:dyDescent="0.2">
      <c r="A404" s="58"/>
      <c r="B404" s="58"/>
      <c r="C404" s="59"/>
      <c r="D404" s="62"/>
      <c r="E404" s="62"/>
      <c r="F404" s="63"/>
      <c r="G404" s="62"/>
      <c r="H404" s="62"/>
    </row>
    <row r="405" spans="1:8" x14ac:dyDescent="0.2">
      <c r="A405" s="58"/>
      <c r="B405" s="58"/>
      <c r="C405" s="59"/>
      <c r="D405" s="62"/>
      <c r="E405" s="62"/>
      <c r="F405" s="63"/>
      <c r="G405" s="62"/>
      <c r="H405" s="62"/>
    </row>
    <row r="406" spans="1:8" x14ac:dyDescent="0.2">
      <c r="A406" s="58"/>
      <c r="B406" s="58"/>
      <c r="C406" s="59"/>
      <c r="D406" s="62"/>
      <c r="E406" s="62"/>
      <c r="F406" s="63"/>
      <c r="G406" s="62"/>
      <c r="H406" s="62"/>
    </row>
    <row r="407" spans="1:8" x14ac:dyDescent="0.2">
      <c r="A407" s="58"/>
      <c r="B407" s="58"/>
      <c r="C407" s="59"/>
      <c r="D407" s="62"/>
      <c r="E407" s="62"/>
      <c r="F407" s="63"/>
      <c r="G407" s="62"/>
      <c r="H407" s="62"/>
    </row>
    <row r="408" spans="1:8" x14ac:dyDescent="0.2">
      <c r="A408" s="58"/>
      <c r="B408" s="58"/>
      <c r="C408" s="59"/>
      <c r="D408" s="62"/>
      <c r="E408" s="62"/>
      <c r="F408" s="63"/>
      <c r="G408" s="62"/>
      <c r="H408" s="62"/>
    </row>
    <row r="409" spans="1:8" x14ac:dyDescent="0.2">
      <c r="A409" s="58"/>
      <c r="B409" s="58"/>
      <c r="C409" s="59"/>
      <c r="D409" s="62"/>
      <c r="E409" s="62"/>
      <c r="F409" s="63"/>
      <c r="G409" s="62"/>
      <c r="H409" s="62"/>
    </row>
    <row r="410" spans="1:8" x14ac:dyDescent="0.2">
      <c r="A410" s="58"/>
      <c r="B410" s="58"/>
      <c r="C410" s="59"/>
      <c r="D410" s="62"/>
      <c r="E410" s="62"/>
      <c r="F410" s="63"/>
      <c r="G410" s="62"/>
      <c r="H410" s="62"/>
    </row>
    <row r="411" spans="1:8" x14ac:dyDescent="0.2">
      <c r="A411" s="58"/>
      <c r="B411" s="58"/>
      <c r="C411" s="59"/>
      <c r="D411" s="62"/>
      <c r="E411" s="62"/>
      <c r="F411" s="63"/>
      <c r="G411" s="62"/>
      <c r="H411" s="62"/>
    </row>
    <row r="412" spans="1:8" x14ac:dyDescent="0.2">
      <c r="A412" s="58"/>
      <c r="B412" s="58"/>
      <c r="C412" s="59"/>
      <c r="D412" s="62"/>
      <c r="E412" s="62"/>
      <c r="F412" s="63"/>
      <c r="G412" s="62"/>
      <c r="H412" s="62"/>
    </row>
    <row r="413" spans="1:8" x14ac:dyDescent="0.2">
      <c r="A413" s="58"/>
      <c r="B413" s="58"/>
      <c r="C413" s="59"/>
      <c r="D413" s="62"/>
      <c r="E413" s="62"/>
      <c r="F413" s="63"/>
      <c r="G413" s="62"/>
      <c r="H413" s="62"/>
    </row>
    <row r="414" spans="1:8" x14ac:dyDescent="0.2">
      <c r="A414" s="58"/>
      <c r="B414" s="58"/>
      <c r="C414" s="59"/>
      <c r="D414" s="62"/>
      <c r="E414" s="62"/>
      <c r="F414" s="63"/>
      <c r="G414" s="62"/>
      <c r="H414" s="62"/>
    </row>
    <row r="415" spans="1:8" x14ac:dyDescent="0.2">
      <c r="A415" s="58"/>
      <c r="B415" s="58"/>
      <c r="C415" s="59"/>
      <c r="D415" s="62"/>
      <c r="E415" s="62"/>
      <c r="F415" s="63"/>
      <c r="G415" s="62"/>
      <c r="H415" s="62"/>
    </row>
    <row r="416" spans="1:8" x14ac:dyDescent="0.2">
      <c r="A416" s="58"/>
      <c r="B416" s="58"/>
      <c r="C416" s="59"/>
      <c r="D416" s="62"/>
      <c r="E416" s="62"/>
      <c r="F416" s="63"/>
      <c r="G416" s="62"/>
      <c r="H416" s="62"/>
    </row>
    <row r="417" spans="1:8" x14ac:dyDescent="0.2">
      <c r="A417" s="58"/>
      <c r="B417" s="58"/>
      <c r="C417" s="59"/>
      <c r="D417" s="62"/>
      <c r="E417" s="62"/>
      <c r="F417" s="63"/>
      <c r="G417" s="62"/>
      <c r="H417" s="62"/>
    </row>
    <row r="418" spans="1:8" x14ac:dyDescent="0.2">
      <c r="A418" s="58"/>
      <c r="B418" s="58"/>
      <c r="C418" s="59"/>
      <c r="D418" s="62"/>
      <c r="E418" s="62"/>
      <c r="F418" s="63"/>
      <c r="G418" s="62"/>
      <c r="H418" s="62"/>
    </row>
    <row r="419" spans="1:8" x14ac:dyDescent="0.2">
      <c r="A419" s="58"/>
      <c r="B419" s="58"/>
      <c r="C419" s="59"/>
      <c r="D419" s="62"/>
      <c r="E419" s="62"/>
      <c r="F419" s="63"/>
      <c r="G419" s="62"/>
      <c r="H419" s="62"/>
    </row>
    <row r="420" spans="1:8" x14ac:dyDescent="0.2">
      <c r="A420" s="58"/>
      <c r="B420" s="58"/>
      <c r="C420" s="59"/>
      <c r="D420" s="62"/>
      <c r="E420" s="62"/>
      <c r="F420" s="63"/>
      <c r="G420" s="62"/>
      <c r="H420" s="62"/>
    </row>
    <row r="421" spans="1:8" x14ac:dyDescent="0.2">
      <c r="A421" s="58"/>
      <c r="B421" s="58"/>
      <c r="C421" s="59"/>
      <c r="D421" s="62"/>
      <c r="E421" s="62"/>
      <c r="F421" s="63"/>
      <c r="G421" s="62"/>
      <c r="H421" s="62"/>
    </row>
    <row r="422" spans="1:8" x14ac:dyDescent="0.2">
      <c r="A422" s="58"/>
      <c r="B422" s="58"/>
      <c r="C422" s="59"/>
      <c r="D422" s="62"/>
      <c r="E422" s="62"/>
      <c r="F422" s="63"/>
      <c r="G422" s="62"/>
      <c r="H422" s="62"/>
    </row>
    <row r="423" spans="1:8" x14ac:dyDescent="0.2">
      <c r="A423" s="58"/>
      <c r="B423" s="58"/>
      <c r="C423" s="59"/>
      <c r="D423" s="62"/>
      <c r="E423" s="62"/>
      <c r="F423" s="63"/>
      <c r="G423" s="62"/>
      <c r="H423" s="62"/>
    </row>
    <row r="424" spans="1:8" x14ac:dyDescent="0.2">
      <c r="A424" s="58"/>
      <c r="B424" s="58"/>
      <c r="C424" s="59"/>
      <c r="D424" s="62"/>
      <c r="E424" s="62"/>
      <c r="F424" s="63"/>
      <c r="G424" s="62"/>
      <c r="H424" s="62"/>
    </row>
    <row r="425" spans="1:8" x14ac:dyDescent="0.2">
      <c r="A425" s="58"/>
      <c r="B425" s="58"/>
      <c r="C425" s="59"/>
      <c r="D425" s="62"/>
      <c r="E425" s="62"/>
      <c r="F425" s="63"/>
      <c r="G425" s="62"/>
      <c r="H425" s="62"/>
    </row>
    <row r="426" spans="1:8" x14ac:dyDescent="0.2">
      <c r="A426" s="58"/>
      <c r="B426" s="58"/>
      <c r="C426" s="59"/>
      <c r="D426" s="62"/>
      <c r="E426" s="62"/>
      <c r="F426" s="63"/>
      <c r="G426" s="62"/>
      <c r="H426" s="62"/>
    </row>
    <row r="427" spans="1:8" x14ac:dyDescent="0.2">
      <c r="A427" s="58"/>
      <c r="B427" s="58"/>
      <c r="C427" s="59"/>
      <c r="D427" s="62"/>
      <c r="E427" s="62"/>
      <c r="F427" s="63"/>
      <c r="G427" s="62"/>
      <c r="H427" s="62"/>
    </row>
    <row r="428" spans="1:8" x14ac:dyDescent="0.2">
      <c r="A428" s="58"/>
      <c r="B428" s="58"/>
      <c r="C428" s="59"/>
      <c r="D428" s="62"/>
      <c r="E428" s="62"/>
      <c r="F428" s="63"/>
      <c r="G428" s="62"/>
      <c r="H428" s="62"/>
    </row>
    <row r="429" spans="1:8" x14ac:dyDescent="0.2">
      <c r="A429" s="58"/>
      <c r="B429" s="58"/>
      <c r="C429" s="59"/>
      <c r="D429" s="62"/>
      <c r="E429" s="62"/>
      <c r="F429" s="63"/>
      <c r="G429" s="62"/>
      <c r="H429" s="62"/>
    </row>
    <row r="430" spans="1:8" x14ac:dyDescent="0.2">
      <c r="A430" s="58"/>
      <c r="B430" s="58"/>
      <c r="C430" s="59"/>
      <c r="D430" s="62"/>
      <c r="E430" s="62"/>
      <c r="F430" s="63"/>
      <c r="G430" s="62"/>
      <c r="H430" s="62"/>
    </row>
    <row r="431" spans="1:8" x14ac:dyDescent="0.2">
      <c r="A431" s="58"/>
      <c r="B431" s="58"/>
      <c r="C431" s="59"/>
      <c r="D431" s="62"/>
      <c r="E431" s="62"/>
      <c r="F431" s="63"/>
      <c r="G431" s="62"/>
      <c r="H431" s="62"/>
    </row>
    <row r="432" spans="1:8" x14ac:dyDescent="0.2">
      <c r="A432" s="58"/>
      <c r="B432" s="58"/>
      <c r="C432" s="59"/>
      <c r="D432" s="62"/>
      <c r="E432" s="62"/>
      <c r="F432" s="63"/>
      <c r="G432" s="62"/>
      <c r="H432" s="62"/>
    </row>
    <row r="433" spans="1:8" x14ac:dyDescent="0.2">
      <c r="A433" s="58"/>
      <c r="B433" s="58"/>
      <c r="C433" s="59"/>
      <c r="D433" s="62"/>
      <c r="E433" s="62"/>
      <c r="F433" s="63"/>
      <c r="G433" s="62"/>
      <c r="H433" s="62"/>
    </row>
    <row r="434" spans="1:8" x14ac:dyDescent="0.2">
      <c r="A434" s="58"/>
      <c r="B434" s="58"/>
      <c r="C434" s="59"/>
      <c r="D434" s="62"/>
      <c r="E434" s="62"/>
      <c r="F434" s="63"/>
      <c r="G434" s="62"/>
      <c r="H434" s="62"/>
    </row>
    <row r="435" spans="1:8" x14ac:dyDescent="0.2">
      <c r="A435" s="58"/>
      <c r="B435" s="58"/>
      <c r="C435" s="59"/>
      <c r="D435" s="62"/>
      <c r="E435" s="62"/>
      <c r="F435" s="63"/>
      <c r="G435" s="62"/>
      <c r="H435" s="62"/>
    </row>
    <row r="436" spans="1:8" x14ac:dyDescent="0.2">
      <c r="A436" s="58"/>
      <c r="B436" s="58"/>
      <c r="C436" s="59"/>
      <c r="D436" s="62"/>
      <c r="E436" s="62"/>
      <c r="F436" s="63"/>
      <c r="G436" s="62"/>
      <c r="H436" s="62"/>
    </row>
    <row r="437" spans="1:8" x14ac:dyDescent="0.2">
      <c r="A437" s="58"/>
      <c r="B437" s="58"/>
      <c r="C437" s="59"/>
      <c r="D437" s="62"/>
      <c r="E437" s="62"/>
      <c r="F437" s="63"/>
      <c r="G437" s="62"/>
      <c r="H437" s="62"/>
    </row>
    <row r="438" spans="1:8" x14ac:dyDescent="0.2">
      <c r="A438" s="58"/>
      <c r="B438" s="58"/>
      <c r="C438" s="59"/>
      <c r="D438" s="62"/>
      <c r="E438" s="62"/>
      <c r="F438" s="63"/>
      <c r="G438" s="62"/>
      <c r="H438" s="62"/>
    </row>
    <row r="439" spans="1:8" x14ac:dyDescent="0.2">
      <c r="A439" s="58"/>
      <c r="B439" s="58"/>
      <c r="C439" s="59"/>
      <c r="D439" s="62"/>
      <c r="E439" s="62"/>
      <c r="F439" s="63"/>
      <c r="G439" s="62"/>
      <c r="H439" s="62"/>
    </row>
    <row r="440" spans="1:8" x14ac:dyDescent="0.2">
      <c r="A440" s="58"/>
      <c r="B440" s="58"/>
      <c r="C440" s="59"/>
      <c r="D440" s="62"/>
      <c r="E440" s="62"/>
      <c r="F440" s="63"/>
      <c r="G440" s="62"/>
      <c r="H440" s="62"/>
    </row>
    <row r="441" spans="1:8" x14ac:dyDescent="0.2">
      <c r="A441" s="58"/>
      <c r="B441" s="58"/>
      <c r="C441" s="59"/>
      <c r="D441" s="62"/>
      <c r="E441" s="62"/>
      <c r="F441" s="63"/>
      <c r="G441" s="62"/>
      <c r="H441" s="62"/>
    </row>
    <row r="442" spans="1:8" x14ac:dyDescent="0.2">
      <c r="A442" s="58"/>
      <c r="B442" s="58"/>
      <c r="C442" s="59"/>
      <c r="D442" s="62"/>
      <c r="E442" s="62"/>
      <c r="F442" s="63"/>
      <c r="G442" s="62"/>
      <c r="H442" s="62"/>
    </row>
    <row r="443" spans="1:8" x14ac:dyDescent="0.2">
      <c r="A443" s="58"/>
      <c r="B443" s="58"/>
      <c r="C443" s="59"/>
      <c r="D443" s="62"/>
      <c r="E443" s="62"/>
      <c r="F443" s="63"/>
      <c r="G443" s="62"/>
      <c r="H443" s="62"/>
    </row>
    <row r="444" spans="1:8" x14ac:dyDescent="0.2">
      <c r="A444" s="58"/>
      <c r="B444" s="58"/>
      <c r="C444" s="59"/>
      <c r="D444" s="62"/>
      <c r="E444" s="62"/>
      <c r="F444" s="63"/>
      <c r="G444" s="62"/>
      <c r="H444" s="62"/>
    </row>
    <row r="445" spans="1:8" x14ac:dyDescent="0.2">
      <c r="A445" s="58"/>
      <c r="B445" s="58"/>
      <c r="C445" s="59"/>
      <c r="D445" s="62"/>
      <c r="E445" s="62"/>
      <c r="F445" s="63"/>
      <c r="G445" s="62"/>
      <c r="H445" s="62"/>
    </row>
    <row r="446" spans="1:8" x14ac:dyDescent="0.2">
      <c r="A446" s="58"/>
      <c r="B446" s="58"/>
      <c r="C446" s="59"/>
      <c r="D446" s="62"/>
      <c r="E446" s="62"/>
      <c r="F446" s="63"/>
      <c r="G446" s="62"/>
      <c r="H446" s="62"/>
    </row>
    <row r="447" spans="1:8" x14ac:dyDescent="0.2">
      <c r="A447" s="58"/>
      <c r="B447" s="58"/>
      <c r="C447" s="59"/>
      <c r="D447" s="62"/>
      <c r="E447" s="62"/>
      <c r="F447" s="63"/>
      <c r="G447" s="62"/>
      <c r="H447" s="62"/>
    </row>
    <row r="448" spans="1:8" x14ac:dyDescent="0.2">
      <c r="A448" s="58"/>
      <c r="B448" s="58"/>
      <c r="C448" s="59"/>
      <c r="D448" s="62"/>
      <c r="E448" s="62"/>
      <c r="F448" s="63"/>
      <c r="G448" s="62"/>
      <c r="H448" s="62"/>
    </row>
    <row r="449" spans="1:8" x14ac:dyDescent="0.2">
      <c r="A449" s="58"/>
      <c r="B449" s="58"/>
      <c r="C449" s="59"/>
      <c r="D449" s="62"/>
      <c r="E449" s="62"/>
      <c r="F449" s="63"/>
      <c r="G449" s="62"/>
      <c r="H449" s="62"/>
    </row>
    <row r="450" spans="1:8" x14ac:dyDescent="0.2">
      <c r="A450" s="58"/>
      <c r="B450" s="58"/>
      <c r="C450" s="59"/>
      <c r="D450" s="62"/>
      <c r="E450" s="62"/>
      <c r="F450" s="63"/>
      <c r="G450" s="62"/>
      <c r="H450" s="62"/>
    </row>
    <row r="451" spans="1:8" x14ac:dyDescent="0.2">
      <c r="A451" s="58"/>
      <c r="B451" s="58"/>
      <c r="C451" s="59"/>
      <c r="D451" s="62"/>
      <c r="E451" s="62"/>
      <c r="F451" s="63"/>
      <c r="G451" s="62"/>
      <c r="H451" s="62"/>
    </row>
    <row r="452" spans="1:8" x14ac:dyDescent="0.2">
      <c r="A452" s="58"/>
      <c r="B452" s="58"/>
      <c r="C452" s="59"/>
      <c r="D452" s="62"/>
      <c r="E452" s="62"/>
      <c r="F452" s="63"/>
      <c r="G452" s="62"/>
      <c r="H452" s="62"/>
    </row>
    <row r="453" spans="1:8" x14ac:dyDescent="0.2">
      <c r="A453" s="58"/>
      <c r="B453" s="58"/>
      <c r="C453" s="59"/>
      <c r="D453" s="62"/>
      <c r="E453" s="62"/>
      <c r="F453" s="63"/>
      <c r="G453" s="62"/>
      <c r="H453" s="62"/>
    </row>
    <row r="454" spans="1:8" x14ac:dyDescent="0.2">
      <c r="A454" s="58"/>
      <c r="B454" s="58"/>
      <c r="C454" s="59"/>
      <c r="D454" s="62"/>
      <c r="E454" s="62"/>
      <c r="F454" s="63"/>
      <c r="G454" s="62"/>
      <c r="H454" s="62"/>
    </row>
    <row r="455" spans="1:8" x14ac:dyDescent="0.2">
      <c r="A455" s="58"/>
      <c r="B455" s="58"/>
      <c r="C455" s="59"/>
      <c r="D455" s="62"/>
      <c r="E455" s="62"/>
      <c r="F455" s="63"/>
      <c r="G455" s="62"/>
      <c r="H455" s="62"/>
    </row>
    <row r="456" spans="1:8" x14ac:dyDescent="0.2">
      <c r="A456" s="58"/>
      <c r="B456" s="58"/>
      <c r="C456" s="59"/>
      <c r="D456" s="62"/>
      <c r="E456" s="62"/>
      <c r="F456" s="63"/>
      <c r="G456" s="62"/>
      <c r="H456" s="62"/>
    </row>
    <row r="457" spans="1:8" x14ac:dyDescent="0.2">
      <c r="A457" s="58"/>
      <c r="B457" s="58"/>
      <c r="C457" s="59"/>
      <c r="D457" s="62"/>
      <c r="E457" s="62"/>
      <c r="F457" s="63"/>
      <c r="G457" s="62"/>
      <c r="H457" s="62"/>
    </row>
    <row r="458" spans="1:8" x14ac:dyDescent="0.2">
      <c r="A458" s="58"/>
      <c r="B458" s="58"/>
      <c r="C458" s="59"/>
      <c r="D458" s="62"/>
      <c r="E458" s="62"/>
      <c r="F458" s="63"/>
      <c r="G458" s="62"/>
      <c r="H458" s="62"/>
    </row>
    <row r="459" spans="1:8" x14ac:dyDescent="0.2">
      <c r="A459" s="58"/>
      <c r="B459" s="58"/>
      <c r="C459" s="59"/>
      <c r="D459" s="62"/>
      <c r="E459" s="62"/>
      <c r="F459" s="63"/>
      <c r="G459" s="62"/>
      <c r="H459" s="62"/>
    </row>
    <row r="460" spans="1:8" x14ac:dyDescent="0.2">
      <c r="A460" s="58"/>
      <c r="B460" s="58"/>
      <c r="C460" s="59"/>
      <c r="D460" s="62"/>
      <c r="E460" s="62"/>
      <c r="F460" s="63"/>
      <c r="G460" s="62"/>
      <c r="H460" s="62"/>
    </row>
    <row r="461" spans="1:8" x14ac:dyDescent="0.2">
      <c r="A461" s="58"/>
      <c r="B461" s="58"/>
      <c r="C461" s="59"/>
      <c r="D461" s="62"/>
      <c r="E461" s="62"/>
      <c r="F461" s="63"/>
      <c r="G461" s="62"/>
      <c r="H461" s="62"/>
    </row>
    <row r="462" spans="1:8" x14ac:dyDescent="0.2">
      <c r="A462" s="58"/>
      <c r="B462" s="58"/>
      <c r="C462" s="59"/>
      <c r="D462" s="62"/>
      <c r="E462" s="62"/>
      <c r="F462" s="63"/>
      <c r="G462" s="62"/>
      <c r="H462" s="62"/>
    </row>
    <row r="463" spans="1:8" x14ac:dyDescent="0.2">
      <c r="A463" s="58"/>
      <c r="B463" s="58"/>
      <c r="C463" s="59"/>
      <c r="D463" s="62"/>
      <c r="E463" s="62"/>
      <c r="F463" s="63"/>
      <c r="G463" s="62"/>
      <c r="H463" s="62"/>
    </row>
    <row r="464" spans="1:8" x14ac:dyDescent="0.2">
      <c r="A464" s="58"/>
      <c r="B464" s="58"/>
      <c r="C464" s="59"/>
      <c r="D464" s="62"/>
      <c r="E464" s="62"/>
      <c r="F464" s="63"/>
      <c r="G464" s="62"/>
      <c r="H464" s="62"/>
    </row>
    <row r="465" spans="1:8" x14ac:dyDescent="0.2">
      <c r="A465" s="58"/>
      <c r="B465" s="58"/>
      <c r="C465" s="59"/>
      <c r="D465" s="62"/>
      <c r="E465" s="62"/>
      <c r="F465" s="63"/>
      <c r="G465" s="62"/>
      <c r="H465" s="62"/>
    </row>
    <row r="466" spans="1:8" x14ac:dyDescent="0.2">
      <c r="A466" s="58"/>
      <c r="B466" s="58"/>
      <c r="C466" s="59"/>
      <c r="D466" s="62"/>
      <c r="E466" s="62"/>
      <c r="F466" s="63"/>
      <c r="G466" s="62"/>
      <c r="H466" s="62"/>
    </row>
    <row r="467" spans="1:8" x14ac:dyDescent="0.2">
      <c r="A467" s="58"/>
      <c r="B467" s="58"/>
      <c r="C467" s="59"/>
      <c r="D467" s="62"/>
      <c r="E467" s="62"/>
      <c r="F467" s="63"/>
      <c r="G467" s="62"/>
      <c r="H467" s="62"/>
    </row>
    <row r="468" spans="1:8" x14ac:dyDescent="0.2">
      <c r="A468" s="58"/>
      <c r="B468" s="58"/>
      <c r="C468" s="59"/>
      <c r="D468" s="62"/>
      <c r="E468" s="62"/>
      <c r="F468" s="63"/>
      <c r="G468" s="62"/>
      <c r="H468" s="62"/>
    </row>
    <row r="469" spans="1:8" x14ac:dyDescent="0.2">
      <c r="A469" s="58"/>
      <c r="B469" s="58"/>
      <c r="C469" s="59"/>
      <c r="D469" s="62"/>
      <c r="E469" s="62"/>
      <c r="F469" s="63"/>
      <c r="G469" s="62"/>
      <c r="H469" s="62"/>
    </row>
    <row r="470" spans="1:8" x14ac:dyDescent="0.2">
      <c r="A470" s="58"/>
      <c r="B470" s="58"/>
      <c r="C470" s="59"/>
      <c r="D470" s="62"/>
      <c r="E470" s="62"/>
      <c r="F470" s="63"/>
      <c r="G470" s="62"/>
      <c r="H470" s="62"/>
    </row>
    <row r="471" spans="1:8" x14ac:dyDescent="0.2">
      <c r="A471" s="58"/>
      <c r="B471" s="58"/>
      <c r="C471" s="59"/>
      <c r="D471" s="62"/>
      <c r="E471" s="62"/>
      <c r="F471" s="63"/>
      <c r="G471" s="62"/>
      <c r="H471" s="62"/>
    </row>
    <row r="472" spans="1:8" x14ac:dyDescent="0.2">
      <c r="A472" s="58"/>
      <c r="B472" s="58"/>
      <c r="C472" s="59"/>
      <c r="D472" s="62"/>
      <c r="E472" s="62"/>
      <c r="F472" s="63"/>
      <c r="G472" s="62"/>
      <c r="H472" s="62"/>
    </row>
    <row r="473" spans="1:8" x14ac:dyDescent="0.2">
      <c r="A473" s="1"/>
      <c r="B473" s="70"/>
      <c r="C473" s="71"/>
    </row>
    <row r="474" spans="1:8" x14ac:dyDescent="0.2">
      <c r="A474" s="1"/>
      <c r="B474" s="70"/>
      <c r="C474" s="71"/>
    </row>
    <row r="475" spans="1:8" x14ac:dyDescent="0.2">
      <c r="A475" s="1"/>
      <c r="B475" s="70"/>
      <c r="C475" s="71"/>
    </row>
    <row r="476" spans="1:8" x14ac:dyDescent="0.2">
      <c r="A476" s="1"/>
      <c r="B476" s="70"/>
      <c r="C476" s="71"/>
    </row>
    <row r="477" spans="1:8" x14ac:dyDescent="0.2">
      <c r="A477" s="1"/>
      <c r="B477" s="70"/>
      <c r="C477" s="71"/>
    </row>
    <row r="478" spans="1:8" x14ac:dyDescent="0.2">
      <c r="A478" s="1"/>
      <c r="B478" s="70"/>
      <c r="C478" s="71"/>
    </row>
    <row r="479" spans="1:8" x14ac:dyDescent="0.2">
      <c r="A479" s="1"/>
      <c r="B479" s="70"/>
      <c r="C479" s="71"/>
    </row>
    <row r="480" spans="1:8" x14ac:dyDescent="0.2">
      <c r="A480" s="1"/>
      <c r="B480" s="70"/>
      <c r="C480" s="71"/>
    </row>
    <row r="481" spans="1:3" x14ac:dyDescent="0.2">
      <c r="A481" s="1"/>
      <c r="B481" s="70"/>
      <c r="C481" s="71"/>
    </row>
    <row r="482" spans="1:3" x14ac:dyDescent="0.2">
      <c r="A482" s="1"/>
      <c r="B482" s="70"/>
      <c r="C482" s="71"/>
    </row>
    <row r="483" spans="1:3" x14ac:dyDescent="0.2">
      <c r="A483" s="1"/>
      <c r="B483" s="70"/>
      <c r="C483" s="71"/>
    </row>
    <row r="484" spans="1:3" x14ac:dyDescent="0.2">
      <c r="A484" s="1"/>
      <c r="B484" s="70"/>
      <c r="C484" s="71"/>
    </row>
    <row r="485" spans="1:3" x14ac:dyDescent="0.2">
      <c r="A485" s="1"/>
      <c r="B485" s="70"/>
      <c r="C485" s="71"/>
    </row>
    <row r="486" spans="1:3" x14ac:dyDescent="0.2">
      <c r="A486" s="1"/>
      <c r="B486" s="70"/>
      <c r="C486" s="71"/>
    </row>
    <row r="487" spans="1:3" x14ac:dyDescent="0.2">
      <c r="A487" s="1"/>
      <c r="B487" s="70"/>
      <c r="C487" s="71"/>
    </row>
    <row r="488" spans="1:3" x14ac:dyDescent="0.2">
      <c r="A488" s="1"/>
      <c r="B488" s="70"/>
      <c r="C488" s="71"/>
    </row>
    <row r="489" spans="1:3" x14ac:dyDescent="0.2">
      <c r="A489" s="1"/>
      <c r="B489" s="70"/>
      <c r="C489" s="71"/>
    </row>
    <row r="490" spans="1:3" x14ac:dyDescent="0.2">
      <c r="A490" s="1"/>
      <c r="B490" s="70"/>
      <c r="C490" s="71"/>
    </row>
    <row r="491" spans="1:3" x14ac:dyDescent="0.2">
      <c r="A491" s="1"/>
      <c r="B491" s="70"/>
      <c r="C491" s="71"/>
    </row>
    <row r="492" spans="1:3" x14ac:dyDescent="0.2">
      <c r="A492" s="1"/>
      <c r="B492" s="70"/>
      <c r="C492" s="71"/>
    </row>
    <row r="493" spans="1:3" x14ac:dyDescent="0.2">
      <c r="A493" s="1"/>
      <c r="B493" s="70"/>
      <c r="C493" s="71"/>
    </row>
    <row r="494" spans="1:3" x14ac:dyDescent="0.2">
      <c r="A494" s="1"/>
      <c r="B494" s="70"/>
      <c r="C494" s="71"/>
    </row>
    <row r="495" spans="1:3" x14ac:dyDescent="0.2">
      <c r="A495" s="1"/>
      <c r="B495" s="70"/>
      <c r="C495" s="71"/>
    </row>
    <row r="496" spans="1:3" x14ac:dyDescent="0.2">
      <c r="A496" s="1"/>
      <c r="B496" s="70"/>
      <c r="C496" s="71"/>
    </row>
    <row r="497" spans="1:3" x14ac:dyDescent="0.2">
      <c r="A497" s="1"/>
      <c r="B497" s="70"/>
      <c r="C497" s="71"/>
    </row>
    <row r="498" spans="1:3" x14ac:dyDescent="0.2">
      <c r="A498" s="1"/>
      <c r="B498" s="70"/>
      <c r="C498" s="71"/>
    </row>
    <row r="499" spans="1:3" x14ac:dyDescent="0.2">
      <c r="A499" s="1"/>
      <c r="B499" s="70"/>
      <c r="C499" s="71"/>
    </row>
    <row r="500" spans="1:3" x14ac:dyDescent="0.2">
      <c r="A500" s="1"/>
      <c r="B500" s="70"/>
      <c r="C500" s="71"/>
    </row>
    <row r="501" spans="1:3" x14ac:dyDescent="0.2">
      <c r="A501" s="1"/>
      <c r="B501" s="70"/>
      <c r="C501" s="71"/>
    </row>
    <row r="502" spans="1:3" x14ac:dyDescent="0.2">
      <c r="A502" s="1"/>
      <c r="B502" s="70"/>
      <c r="C502" s="71"/>
    </row>
    <row r="503" spans="1:3" x14ac:dyDescent="0.2">
      <c r="A503" s="1"/>
      <c r="B503" s="70"/>
      <c r="C503" s="71"/>
    </row>
    <row r="504" spans="1:3" x14ac:dyDescent="0.2">
      <c r="A504" s="1"/>
      <c r="B504" s="70"/>
      <c r="C504" s="71"/>
    </row>
    <row r="505" spans="1:3" x14ac:dyDescent="0.2">
      <c r="A505" s="1"/>
      <c r="B505" s="70"/>
      <c r="C505" s="71"/>
    </row>
    <row r="506" spans="1:3" x14ac:dyDescent="0.2">
      <c r="A506" s="1"/>
      <c r="B506" s="70"/>
      <c r="C506" s="71"/>
    </row>
    <row r="507" spans="1:3" x14ac:dyDescent="0.2">
      <c r="A507" s="1"/>
      <c r="B507" s="70"/>
      <c r="C507" s="71"/>
    </row>
    <row r="508" spans="1:3" x14ac:dyDescent="0.2">
      <c r="A508" s="1"/>
      <c r="B508" s="70"/>
      <c r="C508" s="71"/>
    </row>
    <row r="509" spans="1:3" x14ac:dyDescent="0.2">
      <c r="A509" s="1"/>
      <c r="B509" s="70"/>
      <c r="C509" s="71"/>
    </row>
    <row r="510" spans="1:3" x14ac:dyDescent="0.2">
      <c r="A510" s="1"/>
      <c r="B510" s="70"/>
      <c r="C510" s="71"/>
    </row>
    <row r="511" spans="1:3" x14ac:dyDescent="0.2">
      <c r="A511" s="1"/>
      <c r="B511" s="70"/>
      <c r="C511" s="71"/>
    </row>
    <row r="512" spans="1:3" x14ac:dyDescent="0.2">
      <c r="A512" s="1"/>
      <c r="B512" s="70"/>
      <c r="C512" s="71"/>
    </row>
    <row r="513" spans="1:3" x14ac:dyDescent="0.2">
      <c r="A513" s="1"/>
      <c r="B513" s="70"/>
      <c r="C513" s="71"/>
    </row>
    <row r="514" spans="1:3" x14ac:dyDescent="0.2">
      <c r="A514" s="1"/>
      <c r="B514" s="70"/>
      <c r="C514" s="71"/>
    </row>
    <row r="515" spans="1:3" x14ac:dyDescent="0.2">
      <c r="A515" s="1"/>
      <c r="B515" s="70"/>
      <c r="C515" s="71"/>
    </row>
    <row r="516" spans="1:3" x14ac:dyDescent="0.2">
      <c r="A516" s="1"/>
      <c r="B516" s="70"/>
      <c r="C516" s="71"/>
    </row>
    <row r="517" spans="1:3" x14ac:dyDescent="0.2">
      <c r="A517" s="1"/>
      <c r="B517" s="70"/>
      <c r="C517" s="71"/>
    </row>
    <row r="518" spans="1:3" x14ac:dyDescent="0.2">
      <c r="A518" s="1"/>
      <c r="B518" s="70"/>
      <c r="C518" s="71"/>
    </row>
    <row r="519" spans="1:3" x14ac:dyDescent="0.2">
      <c r="A519" s="1"/>
      <c r="B519" s="70"/>
      <c r="C519" s="71"/>
    </row>
    <row r="520" spans="1:3" x14ac:dyDescent="0.2">
      <c r="A520" s="1"/>
      <c r="B520" s="70"/>
      <c r="C520" s="71"/>
    </row>
    <row r="521" spans="1:3" x14ac:dyDescent="0.2">
      <c r="A521" s="1"/>
      <c r="B521" s="70"/>
      <c r="C521" s="71"/>
    </row>
    <row r="522" spans="1:3" x14ac:dyDescent="0.2">
      <c r="A522" s="1"/>
      <c r="B522" s="70"/>
      <c r="C522" s="71"/>
    </row>
    <row r="523" spans="1:3" x14ac:dyDescent="0.2">
      <c r="A523" s="1"/>
      <c r="B523" s="70"/>
      <c r="C523" s="71"/>
    </row>
    <row r="524" spans="1:3" x14ac:dyDescent="0.2">
      <c r="A524" s="1"/>
      <c r="B524" s="70"/>
      <c r="C524" s="71"/>
    </row>
    <row r="525" spans="1:3" x14ac:dyDescent="0.2">
      <c r="A525" s="1"/>
      <c r="B525" s="70"/>
      <c r="C525" s="71"/>
    </row>
    <row r="526" spans="1:3" x14ac:dyDescent="0.2">
      <c r="A526" s="1"/>
      <c r="B526" s="70"/>
      <c r="C526" s="71"/>
    </row>
    <row r="527" spans="1:3" x14ac:dyDescent="0.2">
      <c r="A527" s="1"/>
      <c r="B527" s="70"/>
      <c r="C527" s="71"/>
    </row>
    <row r="528" spans="1:3" x14ac:dyDescent="0.2">
      <c r="A528" s="1"/>
      <c r="B528" s="70"/>
      <c r="C528" s="71"/>
    </row>
    <row r="529" spans="1:3" x14ac:dyDescent="0.2">
      <c r="A529" s="1"/>
      <c r="B529" s="70"/>
      <c r="C529" s="71"/>
    </row>
    <row r="530" spans="1:3" x14ac:dyDescent="0.2">
      <c r="A530" s="1"/>
      <c r="B530" s="70"/>
      <c r="C530" s="71"/>
    </row>
    <row r="531" spans="1:3" x14ac:dyDescent="0.2">
      <c r="A531" s="1"/>
      <c r="B531" s="70"/>
      <c r="C531" s="71"/>
    </row>
    <row r="532" spans="1:3" x14ac:dyDescent="0.2">
      <c r="A532" s="1"/>
      <c r="B532" s="70"/>
      <c r="C532" s="71"/>
    </row>
    <row r="533" spans="1:3" x14ac:dyDescent="0.2">
      <c r="A533" s="1"/>
      <c r="B533" s="70"/>
      <c r="C533" s="71"/>
    </row>
    <row r="534" spans="1:3" x14ac:dyDescent="0.2">
      <c r="A534" s="1"/>
      <c r="B534" s="70"/>
      <c r="C534" s="71"/>
    </row>
    <row r="535" spans="1:3" x14ac:dyDescent="0.2">
      <c r="A535" s="1"/>
      <c r="B535" s="70"/>
      <c r="C535" s="71"/>
    </row>
    <row r="536" spans="1:3" x14ac:dyDescent="0.2">
      <c r="A536" s="1"/>
      <c r="B536" s="70"/>
      <c r="C536" s="71"/>
    </row>
    <row r="537" spans="1:3" x14ac:dyDescent="0.2">
      <c r="A537" s="1"/>
      <c r="B537" s="70"/>
      <c r="C537" s="71"/>
    </row>
    <row r="538" spans="1:3" x14ac:dyDescent="0.2">
      <c r="A538" s="1"/>
      <c r="B538" s="70"/>
      <c r="C538" s="71"/>
    </row>
    <row r="539" spans="1:3" x14ac:dyDescent="0.2">
      <c r="A539" s="1"/>
      <c r="B539" s="70"/>
      <c r="C539" s="71"/>
    </row>
    <row r="540" spans="1:3" x14ac:dyDescent="0.2">
      <c r="A540" s="1"/>
      <c r="B540" s="70"/>
      <c r="C540" s="71"/>
    </row>
    <row r="541" spans="1:3" x14ac:dyDescent="0.2">
      <c r="A541" s="1"/>
      <c r="B541" s="70"/>
      <c r="C541" s="71"/>
    </row>
    <row r="542" spans="1:3" x14ac:dyDescent="0.2">
      <c r="A542" s="1"/>
      <c r="B542" s="70"/>
      <c r="C542" s="71"/>
    </row>
    <row r="543" spans="1:3" x14ac:dyDescent="0.2">
      <c r="A543" s="1"/>
      <c r="B543" s="70"/>
      <c r="C543" s="71"/>
    </row>
    <row r="544" spans="1:3" x14ac:dyDescent="0.2">
      <c r="A544" s="1"/>
      <c r="B544" s="70"/>
      <c r="C544" s="71"/>
    </row>
    <row r="545" spans="1:3" x14ac:dyDescent="0.2">
      <c r="A545" s="1"/>
      <c r="B545" s="70"/>
      <c r="C545" s="71"/>
    </row>
    <row r="546" spans="1:3" x14ac:dyDescent="0.2">
      <c r="A546" s="1"/>
      <c r="B546" s="70"/>
      <c r="C546" s="71"/>
    </row>
    <row r="547" spans="1:3" x14ac:dyDescent="0.2">
      <c r="A547" s="1"/>
      <c r="B547" s="70"/>
      <c r="C547" s="71"/>
    </row>
    <row r="548" spans="1:3" x14ac:dyDescent="0.2">
      <c r="A548" s="1"/>
      <c r="B548" s="70"/>
      <c r="C548" s="71"/>
    </row>
    <row r="549" spans="1:3" x14ac:dyDescent="0.2">
      <c r="A549" s="1"/>
      <c r="B549" s="70"/>
      <c r="C549" s="71"/>
    </row>
    <row r="550" spans="1:3" x14ac:dyDescent="0.2">
      <c r="A550" s="1"/>
      <c r="B550" s="70"/>
      <c r="C550" s="71"/>
    </row>
    <row r="551" spans="1:3" x14ac:dyDescent="0.2">
      <c r="A551" s="1"/>
      <c r="B551" s="70"/>
      <c r="C551" s="71"/>
    </row>
    <row r="552" spans="1:3" x14ac:dyDescent="0.2">
      <c r="A552" s="1"/>
      <c r="B552" s="70"/>
      <c r="C552" s="71"/>
    </row>
    <row r="553" spans="1:3" x14ac:dyDescent="0.2">
      <c r="A553" s="1"/>
      <c r="B553" s="70"/>
      <c r="C553" s="71"/>
    </row>
    <row r="554" spans="1:3" x14ac:dyDescent="0.2">
      <c r="A554" s="1"/>
      <c r="B554" s="70"/>
      <c r="C554" s="71"/>
    </row>
    <row r="555" spans="1:3" x14ac:dyDescent="0.2">
      <c r="A555" s="1"/>
      <c r="B555" s="70"/>
      <c r="C555" s="71"/>
    </row>
    <row r="556" spans="1:3" x14ac:dyDescent="0.2">
      <c r="A556" s="1"/>
      <c r="B556" s="70"/>
      <c r="C556" s="71"/>
    </row>
    <row r="557" spans="1:3" x14ac:dyDescent="0.2">
      <c r="A557" s="1"/>
      <c r="B557" s="70"/>
      <c r="C557" s="71"/>
    </row>
    <row r="558" spans="1:3" x14ac:dyDescent="0.2">
      <c r="A558" s="1"/>
      <c r="B558" s="70"/>
      <c r="C558" s="71"/>
    </row>
    <row r="559" spans="1:3" x14ac:dyDescent="0.2">
      <c r="A559" s="1"/>
      <c r="B559" s="70"/>
      <c r="C559" s="71"/>
    </row>
    <row r="560" spans="1:3" x14ac:dyDescent="0.2">
      <c r="A560" s="1"/>
      <c r="B560" s="70"/>
      <c r="C560" s="71"/>
    </row>
    <row r="561" spans="1:3" x14ac:dyDescent="0.2">
      <c r="A561" s="1"/>
      <c r="B561" s="70"/>
      <c r="C561" s="71"/>
    </row>
    <row r="562" spans="1:3" x14ac:dyDescent="0.2">
      <c r="A562" s="1"/>
      <c r="B562" s="70"/>
      <c r="C562" s="71"/>
    </row>
    <row r="563" spans="1:3" x14ac:dyDescent="0.2">
      <c r="A563" s="1"/>
      <c r="B563" s="70"/>
      <c r="C563" s="71"/>
    </row>
    <row r="564" spans="1:3" x14ac:dyDescent="0.2">
      <c r="A564" s="1"/>
      <c r="B564" s="70"/>
      <c r="C564" s="71"/>
    </row>
    <row r="565" spans="1:3" x14ac:dyDescent="0.2">
      <c r="A565" s="1"/>
      <c r="B565" s="70"/>
      <c r="C565" s="71"/>
    </row>
    <row r="566" spans="1:3" x14ac:dyDescent="0.2">
      <c r="A566" s="1"/>
      <c r="B566" s="70"/>
      <c r="C566" s="71"/>
    </row>
    <row r="567" spans="1:3" x14ac:dyDescent="0.2">
      <c r="A567" s="1"/>
      <c r="B567" s="70"/>
      <c r="C567" s="71"/>
    </row>
    <row r="568" spans="1:3" x14ac:dyDescent="0.2">
      <c r="A568" s="1"/>
      <c r="B568" s="70"/>
      <c r="C568" s="71"/>
    </row>
    <row r="569" spans="1:3" x14ac:dyDescent="0.2">
      <c r="A569" s="1"/>
      <c r="B569" s="70"/>
      <c r="C569" s="71"/>
    </row>
    <row r="570" spans="1:3" x14ac:dyDescent="0.2">
      <c r="A570" s="1"/>
      <c r="B570" s="70"/>
      <c r="C570" s="71"/>
    </row>
    <row r="571" spans="1:3" x14ac:dyDescent="0.2">
      <c r="A571" s="1"/>
      <c r="B571" s="70"/>
      <c r="C571" s="71"/>
    </row>
    <row r="572" spans="1:3" x14ac:dyDescent="0.2">
      <c r="A572" s="1"/>
      <c r="B572" s="70"/>
      <c r="C572" s="71"/>
    </row>
    <row r="573" spans="1:3" x14ac:dyDescent="0.2">
      <c r="A573" s="1"/>
      <c r="B573" s="70"/>
      <c r="C573" s="71"/>
    </row>
    <row r="574" spans="1:3" x14ac:dyDescent="0.2">
      <c r="A574" s="1"/>
      <c r="B574" s="70"/>
      <c r="C574" s="71"/>
    </row>
    <row r="575" spans="1:3" x14ac:dyDescent="0.2">
      <c r="A575" s="1"/>
      <c r="B575" s="70"/>
      <c r="C575" s="71"/>
    </row>
    <row r="576" spans="1:3" x14ac:dyDescent="0.2">
      <c r="A576" s="1"/>
      <c r="B576" s="70"/>
      <c r="C576" s="71"/>
    </row>
    <row r="577" spans="1:3" x14ac:dyDescent="0.2">
      <c r="A577" s="1"/>
      <c r="B577" s="70"/>
      <c r="C577" s="71"/>
    </row>
    <row r="578" spans="1:3" x14ac:dyDescent="0.2">
      <c r="A578" s="1"/>
      <c r="B578" s="70"/>
      <c r="C578" s="71"/>
    </row>
    <row r="579" spans="1:3" x14ac:dyDescent="0.2">
      <c r="A579" s="1"/>
      <c r="B579" s="70"/>
      <c r="C579" s="71"/>
    </row>
    <row r="580" spans="1:3" x14ac:dyDescent="0.2">
      <c r="A580" s="1"/>
      <c r="B580" s="70"/>
      <c r="C580" s="71"/>
    </row>
    <row r="581" spans="1:3" x14ac:dyDescent="0.2">
      <c r="A581" s="1"/>
      <c r="B581" s="70"/>
      <c r="C581" s="71"/>
    </row>
    <row r="582" spans="1:3" x14ac:dyDescent="0.2">
      <c r="A582" s="1"/>
      <c r="B582" s="70"/>
      <c r="C582" s="71"/>
    </row>
    <row r="583" spans="1:3" x14ac:dyDescent="0.2">
      <c r="A583" s="1"/>
      <c r="B583" s="70"/>
      <c r="C583" s="71"/>
    </row>
    <row r="584" spans="1:3" x14ac:dyDescent="0.2">
      <c r="A584" s="1"/>
      <c r="B584" s="70"/>
      <c r="C584" s="71"/>
    </row>
    <row r="585" spans="1:3" x14ac:dyDescent="0.2">
      <c r="A585" s="1"/>
      <c r="B585" s="70"/>
      <c r="C585" s="71"/>
    </row>
    <row r="586" spans="1:3" x14ac:dyDescent="0.2">
      <c r="A586" s="1"/>
      <c r="B586" s="70"/>
      <c r="C586" s="71"/>
    </row>
    <row r="587" spans="1:3" x14ac:dyDescent="0.2">
      <c r="A587" s="1"/>
      <c r="B587" s="70"/>
      <c r="C587" s="71"/>
    </row>
    <row r="588" spans="1:3" x14ac:dyDescent="0.2">
      <c r="A588" s="1"/>
      <c r="B588" s="70"/>
      <c r="C588" s="71"/>
    </row>
    <row r="589" spans="1:3" x14ac:dyDescent="0.2">
      <c r="A589" s="1"/>
      <c r="B589" s="70"/>
      <c r="C589" s="71"/>
    </row>
    <row r="590" spans="1:3" x14ac:dyDescent="0.2">
      <c r="A590" s="1"/>
      <c r="B590" s="70"/>
      <c r="C590" s="71"/>
    </row>
    <row r="591" spans="1:3" x14ac:dyDescent="0.2">
      <c r="A591" s="1"/>
      <c r="B591" s="70"/>
      <c r="C591" s="71"/>
    </row>
    <row r="592" spans="1:3" x14ac:dyDescent="0.2">
      <c r="A592" s="1"/>
      <c r="B592" s="70"/>
      <c r="C592" s="71"/>
    </row>
    <row r="593" spans="1:3" x14ac:dyDescent="0.2">
      <c r="A593" s="1"/>
      <c r="B593" s="70"/>
      <c r="C593" s="71"/>
    </row>
    <row r="594" spans="1:3" x14ac:dyDescent="0.2">
      <c r="A594" s="1"/>
      <c r="B594" s="70"/>
      <c r="C594" s="71"/>
    </row>
    <row r="595" spans="1:3" x14ac:dyDescent="0.2">
      <c r="A595" s="1"/>
      <c r="B595" s="70"/>
      <c r="C595" s="71"/>
    </row>
    <row r="596" spans="1:3" x14ac:dyDescent="0.2">
      <c r="A596" s="1"/>
      <c r="B596" s="70"/>
      <c r="C596" s="71"/>
    </row>
    <row r="597" spans="1:3" x14ac:dyDescent="0.2">
      <c r="A597" s="1"/>
      <c r="B597" s="70"/>
      <c r="C597" s="71"/>
    </row>
    <row r="598" spans="1:3" x14ac:dyDescent="0.2">
      <c r="A598" s="1"/>
      <c r="B598" s="70"/>
      <c r="C598" s="71"/>
    </row>
    <row r="599" spans="1:3" x14ac:dyDescent="0.2">
      <c r="A599" s="1"/>
      <c r="B599" s="70"/>
      <c r="C599" s="71"/>
    </row>
    <row r="600" spans="1:3" x14ac:dyDescent="0.2">
      <c r="A600" s="1"/>
      <c r="B600" s="70"/>
      <c r="C600" s="71"/>
    </row>
    <row r="601" spans="1:3" x14ac:dyDescent="0.2">
      <c r="A601" s="1"/>
      <c r="B601" s="70"/>
      <c r="C601" s="71"/>
    </row>
    <row r="602" spans="1:3" x14ac:dyDescent="0.2">
      <c r="A602" s="1"/>
      <c r="B602" s="70"/>
      <c r="C602" s="71"/>
    </row>
    <row r="603" spans="1:3" x14ac:dyDescent="0.2">
      <c r="A603" s="1"/>
      <c r="B603" s="70"/>
      <c r="C603" s="71"/>
    </row>
    <row r="604" spans="1:3" x14ac:dyDescent="0.2">
      <c r="A604" s="1"/>
      <c r="B604" s="70"/>
      <c r="C604" s="71"/>
    </row>
    <row r="605" spans="1:3" x14ac:dyDescent="0.2">
      <c r="A605" s="1"/>
      <c r="B605" s="70"/>
      <c r="C605" s="71"/>
    </row>
    <row r="606" spans="1:3" x14ac:dyDescent="0.2">
      <c r="A606" s="1"/>
      <c r="B606" s="70"/>
      <c r="C606" s="71"/>
    </row>
    <row r="607" spans="1:3" x14ac:dyDescent="0.2">
      <c r="A607" s="1"/>
      <c r="B607" s="70"/>
      <c r="C607" s="71"/>
    </row>
    <row r="608" spans="1:3" x14ac:dyDescent="0.2">
      <c r="A608" s="1"/>
      <c r="B608" s="70"/>
      <c r="C608" s="71"/>
    </row>
    <row r="609" spans="1:3" x14ac:dyDescent="0.2">
      <c r="A609" s="1"/>
      <c r="B609" s="70"/>
      <c r="C609" s="71"/>
    </row>
    <row r="610" spans="1:3" x14ac:dyDescent="0.2">
      <c r="A610" s="1"/>
      <c r="B610" s="70"/>
      <c r="C610" s="71"/>
    </row>
    <row r="611" spans="1:3" x14ac:dyDescent="0.2">
      <c r="A611" s="1"/>
      <c r="B611" s="70"/>
      <c r="C611" s="71"/>
    </row>
    <row r="612" spans="1:3" x14ac:dyDescent="0.2">
      <c r="A612" s="1"/>
      <c r="B612" s="70"/>
      <c r="C612" s="71"/>
    </row>
    <row r="613" spans="1:3" x14ac:dyDescent="0.2">
      <c r="A613" s="1"/>
      <c r="B613" s="70"/>
      <c r="C613" s="71"/>
    </row>
    <row r="614" spans="1:3" x14ac:dyDescent="0.2">
      <c r="A614" s="1"/>
      <c r="B614" s="70"/>
      <c r="C614" s="71"/>
    </row>
    <row r="615" spans="1:3" x14ac:dyDescent="0.2">
      <c r="A615" s="1"/>
      <c r="B615" s="70"/>
      <c r="C615" s="71"/>
    </row>
    <row r="616" spans="1:3" x14ac:dyDescent="0.2">
      <c r="A616" s="1"/>
      <c r="B616" s="70"/>
      <c r="C616" s="71"/>
    </row>
    <row r="617" spans="1:3" x14ac:dyDescent="0.2">
      <c r="A617" s="1"/>
      <c r="B617" s="70"/>
      <c r="C617" s="71"/>
    </row>
    <row r="618" spans="1:3" x14ac:dyDescent="0.2">
      <c r="A618" s="1"/>
      <c r="B618" s="70"/>
      <c r="C618" s="71"/>
    </row>
    <row r="619" spans="1:3" x14ac:dyDescent="0.2">
      <c r="A619" s="1"/>
      <c r="B619" s="70"/>
      <c r="C619" s="71"/>
    </row>
    <row r="620" spans="1:3" x14ac:dyDescent="0.2">
      <c r="A620" s="1"/>
      <c r="B620" s="70"/>
      <c r="C620" s="71"/>
    </row>
    <row r="621" spans="1:3" x14ac:dyDescent="0.2">
      <c r="A621" s="1"/>
      <c r="B621" s="70"/>
      <c r="C621" s="71"/>
    </row>
    <row r="622" spans="1:3" x14ac:dyDescent="0.2">
      <c r="A622" s="1"/>
      <c r="B622" s="70"/>
      <c r="C622" s="71"/>
    </row>
    <row r="623" spans="1:3" x14ac:dyDescent="0.2">
      <c r="A623" s="1"/>
      <c r="B623" s="70"/>
      <c r="C623" s="71"/>
    </row>
    <row r="624" spans="1:3" x14ac:dyDescent="0.2">
      <c r="A624" s="1"/>
      <c r="B624" s="70"/>
      <c r="C624" s="71"/>
    </row>
    <row r="625" spans="1:3" x14ac:dyDescent="0.2">
      <c r="A625" s="1"/>
      <c r="B625" s="70"/>
      <c r="C625" s="71"/>
    </row>
    <row r="626" spans="1:3" x14ac:dyDescent="0.2">
      <c r="A626" s="1"/>
      <c r="B626" s="70"/>
      <c r="C626" s="71"/>
    </row>
    <row r="627" spans="1:3" x14ac:dyDescent="0.2">
      <c r="A627" s="1"/>
      <c r="B627" s="70"/>
      <c r="C627" s="71"/>
    </row>
    <row r="628" spans="1:3" x14ac:dyDescent="0.2">
      <c r="A628" s="1"/>
      <c r="B628" s="70"/>
      <c r="C628" s="71"/>
    </row>
    <row r="629" spans="1:3" x14ac:dyDescent="0.2">
      <c r="A629" s="1"/>
      <c r="B629" s="70"/>
      <c r="C629" s="71"/>
    </row>
    <row r="630" spans="1:3" x14ac:dyDescent="0.2">
      <c r="A630" s="1"/>
      <c r="B630" s="70"/>
      <c r="C630" s="71"/>
    </row>
    <row r="631" spans="1:3" x14ac:dyDescent="0.2">
      <c r="A631" s="1"/>
      <c r="B631" s="70"/>
      <c r="C631" s="71"/>
    </row>
    <row r="632" spans="1:3" x14ac:dyDescent="0.2">
      <c r="A632" s="1"/>
      <c r="B632" s="70"/>
      <c r="C632" s="71"/>
    </row>
    <row r="633" spans="1:3" x14ac:dyDescent="0.2">
      <c r="A633" s="1"/>
      <c r="B633" s="70"/>
      <c r="C633" s="71"/>
    </row>
    <row r="634" spans="1:3" x14ac:dyDescent="0.2">
      <c r="A634" s="1"/>
      <c r="B634" s="70"/>
      <c r="C634" s="71"/>
    </row>
    <row r="635" spans="1:3" x14ac:dyDescent="0.2">
      <c r="A635" s="1"/>
      <c r="B635" s="70"/>
      <c r="C635" s="71"/>
    </row>
    <row r="636" spans="1:3" x14ac:dyDescent="0.2">
      <c r="A636" s="1"/>
      <c r="B636" s="70"/>
      <c r="C636" s="71"/>
    </row>
    <row r="637" spans="1:3" x14ac:dyDescent="0.2">
      <c r="A637" s="1"/>
      <c r="B637" s="70"/>
      <c r="C637" s="71"/>
    </row>
    <row r="638" spans="1:3" x14ac:dyDescent="0.2">
      <c r="A638" s="1"/>
      <c r="B638" s="70"/>
      <c r="C638" s="71"/>
    </row>
    <row r="639" spans="1:3" x14ac:dyDescent="0.2">
      <c r="A639" s="1"/>
      <c r="B639" s="70"/>
      <c r="C639" s="71"/>
    </row>
    <row r="640" spans="1:3" x14ac:dyDescent="0.2">
      <c r="A640" s="1"/>
      <c r="B640" s="70"/>
      <c r="C640" s="71"/>
    </row>
    <row r="641" spans="1:3" x14ac:dyDescent="0.2">
      <c r="A641" s="1"/>
      <c r="B641" s="70"/>
      <c r="C641" s="71"/>
    </row>
    <row r="642" spans="1:3" x14ac:dyDescent="0.2">
      <c r="A642" s="1"/>
      <c r="B642" s="70"/>
      <c r="C642" s="71"/>
    </row>
    <row r="643" spans="1:3" x14ac:dyDescent="0.2">
      <c r="A643" s="1"/>
      <c r="B643" s="70"/>
      <c r="C643" s="71"/>
    </row>
    <row r="644" spans="1:3" x14ac:dyDescent="0.2">
      <c r="A644" s="1"/>
      <c r="B644" s="70"/>
      <c r="C644" s="71"/>
    </row>
    <row r="645" spans="1:3" x14ac:dyDescent="0.2">
      <c r="A645" s="1"/>
      <c r="B645" s="70"/>
      <c r="C645" s="71"/>
    </row>
    <row r="646" spans="1:3" x14ac:dyDescent="0.2">
      <c r="A646" s="1"/>
      <c r="B646" s="70"/>
      <c r="C646" s="71"/>
    </row>
    <row r="647" spans="1:3" x14ac:dyDescent="0.2">
      <c r="A647" s="1"/>
      <c r="B647" s="70"/>
      <c r="C647" s="71"/>
    </row>
    <row r="648" spans="1:3" x14ac:dyDescent="0.2">
      <c r="A648" s="1"/>
      <c r="B648" s="70"/>
      <c r="C648" s="71"/>
    </row>
    <row r="649" spans="1:3" x14ac:dyDescent="0.2">
      <c r="A649" s="1"/>
      <c r="B649" s="70"/>
      <c r="C649" s="71"/>
    </row>
    <row r="650" spans="1:3" x14ac:dyDescent="0.2">
      <c r="A650" s="1"/>
      <c r="B650" s="70"/>
      <c r="C650" s="71"/>
    </row>
    <row r="651" spans="1:3" x14ac:dyDescent="0.2">
      <c r="A651" s="1"/>
      <c r="B651" s="70"/>
      <c r="C651" s="71"/>
    </row>
    <row r="652" spans="1:3" x14ac:dyDescent="0.2">
      <c r="A652" s="1"/>
      <c r="B652" s="70"/>
      <c r="C652" s="71"/>
    </row>
    <row r="653" spans="1:3" x14ac:dyDescent="0.2">
      <c r="A653" s="1"/>
      <c r="B653" s="70"/>
      <c r="C653" s="71"/>
    </row>
    <row r="654" spans="1:3" x14ac:dyDescent="0.2">
      <c r="A654" s="1"/>
      <c r="B654" s="70"/>
      <c r="C654" s="71"/>
    </row>
    <row r="655" spans="1:3" x14ac:dyDescent="0.2">
      <c r="A655" s="1"/>
      <c r="B655" s="70"/>
      <c r="C655" s="71"/>
    </row>
    <row r="656" spans="1:3" x14ac:dyDescent="0.2">
      <c r="A656" s="1"/>
      <c r="B656" s="70"/>
      <c r="C656" s="71"/>
    </row>
    <row r="657" spans="1:3" x14ac:dyDescent="0.2">
      <c r="A657" s="1"/>
      <c r="B657" s="70"/>
      <c r="C657" s="71"/>
    </row>
    <row r="658" spans="1:3" x14ac:dyDescent="0.2">
      <c r="A658" s="1"/>
      <c r="B658" s="70"/>
      <c r="C658" s="71"/>
    </row>
    <row r="659" spans="1:3" x14ac:dyDescent="0.2">
      <c r="A659" s="1"/>
      <c r="B659" s="70"/>
      <c r="C659" s="71"/>
    </row>
    <row r="660" spans="1:3" x14ac:dyDescent="0.2">
      <c r="A660" s="1"/>
      <c r="B660" s="70"/>
      <c r="C660" s="71"/>
    </row>
    <row r="661" spans="1:3" x14ac:dyDescent="0.2">
      <c r="A661" s="1"/>
      <c r="B661" s="70"/>
      <c r="C661" s="71"/>
    </row>
    <row r="662" spans="1:3" x14ac:dyDescent="0.2">
      <c r="A662" s="1"/>
      <c r="B662" s="70"/>
      <c r="C662" s="71"/>
    </row>
    <row r="663" spans="1:3" x14ac:dyDescent="0.2">
      <c r="A663" s="1"/>
      <c r="B663" s="70"/>
      <c r="C663" s="71"/>
    </row>
    <row r="664" spans="1:3" x14ac:dyDescent="0.2">
      <c r="A664" s="1"/>
      <c r="B664" s="70"/>
      <c r="C664" s="71"/>
    </row>
    <row r="665" spans="1:3" x14ac:dyDescent="0.2">
      <c r="A665" s="1"/>
      <c r="B665" s="70"/>
      <c r="C665" s="71"/>
    </row>
    <row r="666" spans="1:3" x14ac:dyDescent="0.2">
      <c r="A666" s="1"/>
      <c r="B666" s="70"/>
      <c r="C666" s="71"/>
    </row>
    <row r="667" spans="1:3" x14ac:dyDescent="0.2">
      <c r="A667" s="1"/>
      <c r="B667" s="70"/>
      <c r="C667" s="71"/>
    </row>
    <row r="668" spans="1:3" x14ac:dyDescent="0.2">
      <c r="A668" s="1"/>
      <c r="B668" s="70"/>
      <c r="C668" s="71"/>
    </row>
    <row r="669" spans="1:3" x14ac:dyDescent="0.2">
      <c r="A669" s="1"/>
      <c r="B669" s="70"/>
      <c r="C669" s="71"/>
    </row>
    <row r="670" spans="1:3" x14ac:dyDescent="0.2">
      <c r="A670" s="1"/>
      <c r="B670" s="70"/>
      <c r="C670" s="71"/>
    </row>
    <row r="671" spans="1:3" x14ac:dyDescent="0.2">
      <c r="A671" s="1"/>
      <c r="B671" s="70"/>
      <c r="C671" s="71"/>
    </row>
    <row r="672" spans="1:3" x14ac:dyDescent="0.2">
      <c r="A672" s="1"/>
      <c r="B672" s="70"/>
      <c r="C672" s="71"/>
    </row>
    <row r="673" spans="1:3" x14ac:dyDescent="0.2">
      <c r="A673" s="1"/>
      <c r="B673" s="70"/>
      <c r="C673" s="71"/>
    </row>
    <row r="674" spans="1:3" x14ac:dyDescent="0.2">
      <c r="A674" s="1"/>
      <c r="B674" s="70"/>
      <c r="C674" s="71"/>
    </row>
    <row r="675" spans="1:3" x14ac:dyDescent="0.2">
      <c r="A675" s="1"/>
      <c r="B675" s="70"/>
      <c r="C675" s="71"/>
    </row>
    <row r="676" spans="1:3" x14ac:dyDescent="0.2">
      <c r="A676" s="1"/>
      <c r="B676" s="70"/>
      <c r="C676" s="71"/>
    </row>
    <row r="677" spans="1:3" x14ac:dyDescent="0.2">
      <c r="A677" s="1"/>
      <c r="B677" s="70"/>
      <c r="C677" s="71"/>
    </row>
    <row r="678" spans="1:3" x14ac:dyDescent="0.2">
      <c r="A678" s="1"/>
      <c r="B678" s="70"/>
      <c r="C678" s="71"/>
    </row>
    <row r="679" spans="1:3" x14ac:dyDescent="0.2">
      <c r="A679" s="1"/>
      <c r="B679" s="70"/>
      <c r="C679" s="71"/>
    </row>
    <row r="680" spans="1:3" x14ac:dyDescent="0.2">
      <c r="A680" s="1"/>
      <c r="B680" s="70"/>
      <c r="C680" s="71"/>
    </row>
    <row r="681" spans="1:3" x14ac:dyDescent="0.2">
      <c r="A681" s="1"/>
      <c r="B681" s="70"/>
      <c r="C681" s="71"/>
    </row>
    <row r="682" spans="1:3" x14ac:dyDescent="0.2">
      <c r="A682" s="1"/>
      <c r="B682" s="70"/>
      <c r="C682" s="71"/>
    </row>
    <row r="683" spans="1:3" x14ac:dyDescent="0.2">
      <c r="A683" s="1"/>
      <c r="B683" s="70"/>
      <c r="C683" s="71"/>
    </row>
    <row r="684" spans="1:3" x14ac:dyDescent="0.2">
      <c r="A684" s="1"/>
      <c r="B684" s="70"/>
      <c r="C684" s="71"/>
    </row>
    <row r="685" spans="1:3" x14ac:dyDescent="0.2">
      <c r="A685" s="1"/>
      <c r="B685" s="70"/>
      <c r="C685" s="71"/>
    </row>
    <row r="686" spans="1:3" x14ac:dyDescent="0.2">
      <c r="A686" s="1"/>
      <c r="B686" s="70"/>
      <c r="C686" s="71"/>
    </row>
    <row r="687" spans="1:3" x14ac:dyDescent="0.2">
      <c r="A687" s="1"/>
      <c r="B687" s="70"/>
      <c r="C687" s="71"/>
    </row>
    <row r="688" spans="1:3" x14ac:dyDescent="0.2">
      <c r="A688" s="1"/>
      <c r="B688" s="70"/>
      <c r="C688" s="71"/>
    </row>
    <row r="689" spans="1:3" x14ac:dyDescent="0.2">
      <c r="A689" s="1"/>
      <c r="B689" s="70"/>
      <c r="C689" s="71"/>
    </row>
    <row r="690" spans="1:3" x14ac:dyDescent="0.2">
      <c r="A690" s="1"/>
      <c r="B690" s="70"/>
      <c r="C690" s="71"/>
    </row>
    <row r="691" spans="1:3" x14ac:dyDescent="0.2">
      <c r="A691" s="1"/>
      <c r="B691" s="70"/>
      <c r="C691" s="71"/>
    </row>
    <row r="692" spans="1:3" x14ac:dyDescent="0.2">
      <c r="A692" s="1"/>
      <c r="B692" s="70"/>
      <c r="C692" s="71"/>
    </row>
    <row r="693" spans="1:3" x14ac:dyDescent="0.2">
      <c r="A693" s="1"/>
      <c r="B693" s="70"/>
      <c r="C693" s="71"/>
    </row>
    <row r="694" spans="1:3" x14ac:dyDescent="0.2">
      <c r="A694" s="1"/>
      <c r="B694" s="70"/>
      <c r="C694" s="71"/>
    </row>
    <row r="695" spans="1:3" x14ac:dyDescent="0.2">
      <c r="A695" s="1"/>
      <c r="B695" s="70"/>
      <c r="C695" s="71"/>
    </row>
    <row r="696" spans="1:3" x14ac:dyDescent="0.2">
      <c r="A696" s="1"/>
      <c r="B696" s="70"/>
      <c r="C696" s="71"/>
    </row>
    <row r="697" spans="1:3" x14ac:dyDescent="0.2">
      <c r="A697" s="1"/>
      <c r="B697" s="70"/>
      <c r="C697" s="71"/>
    </row>
    <row r="698" spans="1:3" x14ac:dyDescent="0.2">
      <c r="A698" s="1"/>
      <c r="B698" s="70"/>
      <c r="C698" s="71"/>
    </row>
    <row r="699" spans="1:3" x14ac:dyDescent="0.2">
      <c r="A699" s="1"/>
      <c r="B699" s="70"/>
      <c r="C699" s="71"/>
    </row>
    <row r="700" spans="1:3" x14ac:dyDescent="0.2">
      <c r="A700" s="1"/>
      <c r="B700" s="70"/>
      <c r="C700" s="71"/>
    </row>
    <row r="701" spans="1:3" x14ac:dyDescent="0.2">
      <c r="A701" s="1"/>
      <c r="B701" s="70"/>
      <c r="C701" s="71"/>
    </row>
    <row r="702" spans="1:3" x14ac:dyDescent="0.2">
      <c r="A702" s="1"/>
      <c r="B702" s="70"/>
      <c r="C702" s="71"/>
    </row>
    <row r="703" spans="1:3" x14ac:dyDescent="0.2">
      <c r="A703" s="1"/>
      <c r="B703" s="70"/>
      <c r="C703" s="71"/>
    </row>
    <row r="704" spans="1:3" x14ac:dyDescent="0.2">
      <c r="A704" s="1"/>
      <c r="B704" s="70"/>
      <c r="C704" s="71"/>
    </row>
    <row r="705" spans="1:3" x14ac:dyDescent="0.2">
      <c r="A705" s="1"/>
      <c r="B705" s="70"/>
      <c r="C705" s="71"/>
    </row>
    <row r="706" spans="1:3" x14ac:dyDescent="0.2">
      <c r="A706" s="1"/>
      <c r="B706" s="70"/>
      <c r="C706" s="71"/>
    </row>
    <row r="707" spans="1:3" x14ac:dyDescent="0.2">
      <c r="A707" s="1"/>
      <c r="B707" s="70"/>
      <c r="C707" s="71"/>
    </row>
    <row r="708" spans="1:3" x14ac:dyDescent="0.2">
      <c r="A708" s="1"/>
      <c r="B708" s="70"/>
      <c r="C708" s="71"/>
    </row>
    <row r="709" spans="1:3" x14ac:dyDescent="0.2">
      <c r="A709" s="1"/>
      <c r="B709" s="70"/>
      <c r="C709" s="71"/>
    </row>
    <row r="710" spans="1:3" x14ac:dyDescent="0.2">
      <c r="A710" s="1"/>
      <c r="B710" s="70"/>
      <c r="C710" s="71"/>
    </row>
    <row r="711" spans="1:3" x14ac:dyDescent="0.2">
      <c r="A711" s="1"/>
      <c r="B711" s="70"/>
      <c r="C711" s="71"/>
    </row>
    <row r="712" spans="1:3" x14ac:dyDescent="0.2">
      <c r="A712" s="1"/>
      <c r="B712" s="70"/>
      <c r="C712" s="71"/>
    </row>
    <row r="713" spans="1:3" x14ac:dyDescent="0.2">
      <c r="A713" s="1"/>
      <c r="B713" s="70"/>
      <c r="C713" s="71"/>
    </row>
    <row r="714" spans="1:3" x14ac:dyDescent="0.2">
      <c r="A714" s="1"/>
      <c r="B714" s="70"/>
      <c r="C714" s="71"/>
    </row>
    <row r="715" spans="1:3" x14ac:dyDescent="0.2">
      <c r="A715" s="1"/>
      <c r="B715" s="70"/>
      <c r="C715" s="71"/>
    </row>
    <row r="716" spans="1:3" x14ac:dyDescent="0.2">
      <c r="A716" s="1"/>
      <c r="B716" s="70"/>
      <c r="C716" s="71"/>
    </row>
    <row r="717" spans="1:3" x14ac:dyDescent="0.2">
      <c r="A717" s="1"/>
      <c r="B717" s="70"/>
      <c r="C717" s="71"/>
    </row>
    <row r="718" spans="1:3" x14ac:dyDescent="0.2">
      <c r="A718" s="1"/>
      <c r="B718" s="70"/>
      <c r="C718" s="71"/>
    </row>
    <row r="719" spans="1:3" x14ac:dyDescent="0.2">
      <c r="A719" s="1"/>
      <c r="B719" s="70"/>
      <c r="C719" s="71"/>
    </row>
    <row r="720" spans="1:3" x14ac:dyDescent="0.2">
      <c r="A720" s="1"/>
      <c r="B720" s="70"/>
      <c r="C720" s="71"/>
    </row>
    <row r="721" spans="1:3" x14ac:dyDescent="0.2">
      <c r="A721" s="1"/>
      <c r="B721" s="70"/>
      <c r="C721" s="71"/>
    </row>
    <row r="722" spans="1:3" x14ac:dyDescent="0.2">
      <c r="A722" s="1"/>
      <c r="B722" s="70"/>
      <c r="C722" s="71"/>
    </row>
    <row r="723" spans="1:3" x14ac:dyDescent="0.2">
      <c r="A723" s="1"/>
      <c r="B723" s="70"/>
      <c r="C723" s="71"/>
    </row>
    <row r="724" spans="1:3" x14ac:dyDescent="0.2">
      <c r="A724" s="1"/>
      <c r="B724" s="70"/>
      <c r="C724" s="71"/>
    </row>
    <row r="725" spans="1:3" x14ac:dyDescent="0.2">
      <c r="A725" s="1"/>
      <c r="B725" s="70"/>
      <c r="C725" s="71"/>
    </row>
    <row r="726" spans="1:3" x14ac:dyDescent="0.2">
      <c r="A726" s="1"/>
      <c r="B726" s="70"/>
      <c r="C726" s="71"/>
    </row>
    <row r="727" spans="1:3" x14ac:dyDescent="0.2">
      <c r="A727" s="1"/>
      <c r="B727" s="70"/>
      <c r="C727" s="71"/>
    </row>
    <row r="728" spans="1:3" x14ac:dyDescent="0.2">
      <c r="A728" s="1"/>
      <c r="B728" s="70"/>
      <c r="C728" s="71"/>
    </row>
    <row r="729" spans="1:3" x14ac:dyDescent="0.2">
      <c r="A729" s="1"/>
      <c r="B729" s="70"/>
      <c r="C729" s="71"/>
    </row>
    <row r="730" spans="1:3" x14ac:dyDescent="0.2">
      <c r="A730" s="1"/>
      <c r="B730" s="70"/>
      <c r="C730" s="71"/>
    </row>
    <row r="731" spans="1:3" x14ac:dyDescent="0.2">
      <c r="A731" s="1"/>
      <c r="B731" s="70"/>
      <c r="C731" s="71"/>
    </row>
    <row r="732" spans="1:3" x14ac:dyDescent="0.2">
      <c r="A732" s="1"/>
      <c r="B732" s="70"/>
      <c r="C732" s="71"/>
    </row>
    <row r="733" spans="1:3" x14ac:dyDescent="0.2">
      <c r="A733" s="1"/>
      <c r="B733" s="70"/>
      <c r="C733" s="71"/>
    </row>
    <row r="734" spans="1:3" x14ac:dyDescent="0.2">
      <c r="A734" s="1"/>
      <c r="B734" s="70"/>
      <c r="C734" s="71"/>
    </row>
    <row r="735" spans="1:3" x14ac:dyDescent="0.2">
      <c r="A735" s="1"/>
      <c r="B735" s="70"/>
      <c r="C735" s="71"/>
    </row>
    <row r="736" spans="1:3" x14ac:dyDescent="0.2">
      <c r="A736" s="1"/>
      <c r="B736" s="70"/>
      <c r="C736" s="71"/>
    </row>
    <row r="737" spans="1:3" x14ac:dyDescent="0.2">
      <c r="A737" s="1"/>
      <c r="B737" s="70"/>
      <c r="C737" s="71"/>
    </row>
    <row r="738" spans="1:3" x14ac:dyDescent="0.2">
      <c r="A738" s="1"/>
      <c r="B738" s="70"/>
      <c r="C738" s="71"/>
    </row>
    <row r="739" spans="1:3" x14ac:dyDescent="0.2">
      <c r="A739" s="1"/>
      <c r="B739" s="70"/>
      <c r="C739" s="71"/>
    </row>
    <row r="740" spans="1:3" x14ac:dyDescent="0.2">
      <c r="A740" s="1"/>
      <c r="B740" s="70"/>
      <c r="C740" s="71"/>
    </row>
    <row r="741" spans="1:3" x14ac:dyDescent="0.2">
      <c r="A741" s="1"/>
      <c r="B741" s="70"/>
      <c r="C741" s="71"/>
    </row>
    <row r="742" spans="1:3" x14ac:dyDescent="0.2">
      <c r="A742" s="1"/>
      <c r="B742" s="70"/>
      <c r="C742" s="71"/>
    </row>
    <row r="743" spans="1:3" x14ac:dyDescent="0.2">
      <c r="A743" s="1"/>
      <c r="B743" s="70"/>
      <c r="C743" s="71"/>
    </row>
    <row r="744" spans="1:3" x14ac:dyDescent="0.2">
      <c r="A744" s="1"/>
      <c r="B744" s="70"/>
      <c r="C744" s="71"/>
    </row>
    <row r="745" spans="1:3" x14ac:dyDescent="0.2">
      <c r="A745" s="1"/>
      <c r="B745" s="70"/>
      <c r="C745" s="71"/>
    </row>
    <row r="746" spans="1:3" x14ac:dyDescent="0.2">
      <c r="A746" s="1"/>
      <c r="B746" s="70"/>
      <c r="C746" s="71"/>
    </row>
    <row r="747" spans="1:3" x14ac:dyDescent="0.2">
      <c r="A747" s="1"/>
      <c r="B747" s="70"/>
      <c r="C747" s="71"/>
    </row>
    <row r="748" spans="1:3" x14ac:dyDescent="0.2">
      <c r="A748" s="1"/>
      <c r="B748" s="70"/>
      <c r="C748" s="71"/>
    </row>
    <row r="749" spans="1:3" x14ac:dyDescent="0.2">
      <c r="A749" s="1"/>
      <c r="B749" s="70"/>
      <c r="C749" s="71"/>
    </row>
    <row r="750" spans="1:3" x14ac:dyDescent="0.2">
      <c r="A750" s="1"/>
      <c r="B750" s="70"/>
      <c r="C750" s="71"/>
    </row>
    <row r="751" spans="1:3" x14ac:dyDescent="0.2">
      <c r="A751" s="1"/>
      <c r="B751" s="70"/>
      <c r="C751" s="71"/>
    </row>
    <row r="752" spans="1:3" x14ac:dyDescent="0.2">
      <c r="A752" s="1"/>
      <c r="B752" s="70"/>
      <c r="C752" s="71"/>
    </row>
    <row r="753" spans="1:3" x14ac:dyDescent="0.2">
      <c r="A753" s="1"/>
      <c r="B753" s="70"/>
      <c r="C753" s="71"/>
    </row>
    <row r="754" spans="1:3" x14ac:dyDescent="0.2">
      <c r="A754" s="1"/>
      <c r="B754" s="70"/>
      <c r="C754" s="71"/>
    </row>
    <row r="755" spans="1:3" x14ac:dyDescent="0.2">
      <c r="A755" s="1"/>
      <c r="B755" s="70"/>
      <c r="C755" s="71"/>
    </row>
    <row r="756" spans="1:3" x14ac:dyDescent="0.2">
      <c r="A756" s="1"/>
      <c r="B756" s="70"/>
      <c r="C756" s="71"/>
    </row>
    <row r="757" spans="1:3" x14ac:dyDescent="0.2">
      <c r="A757" s="1"/>
      <c r="B757" s="70"/>
      <c r="C757" s="71"/>
    </row>
    <row r="758" spans="1:3" x14ac:dyDescent="0.2">
      <c r="A758" s="1"/>
      <c r="B758" s="70"/>
      <c r="C758" s="71"/>
    </row>
    <row r="759" spans="1:3" x14ac:dyDescent="0.2">
      <c r="A759" s="1"/>
      <c r="B759" s="70"/>
      <c r="C759" s="71"/>
    </row>
    <row r="760" spans="1:3" x14ac:dyDescent="0.2">
      <c r="A760" s="1"/>
      <c r="B760" s="70"/>
      <c r="C760" s="71"/>
    </row>
    <row r="761" spans="1:3" x14ac:dyDescent="0.2">
      <c r="A761" s="1"/>
      <c r="B761" s="70"/>
      <c r="C761" s="71"/>
    </row>
    <row r="762" spans="1:3" x14ac:dyDescent="0.2">
      <c r="A762" s="1"/>
      <c r="B762" s="70"/>
      <c r="C762" s="71"/>
    </row>
    <row r="763" spans="1:3" x14ac:dyDescent="0.2">
      <c r="A763" s="1"/>
      <c r="B763" s="70"/>
      <c r="C763" s="71"/>
    </row>
    <row r="764" spans="1:3" x14ac:dyDescent="0.2">
      <c r="A764" s="1"/>
      <c r="B764" s="70"/>
      <c r="C764" s="71"/>
    </row>
    <row r="765" spans="1:3" x14ac:dyDescent="0.2">
      <c r="A765" s="1"/>
      <c r="B765" s="70"/>
      <c r="C765" s="71"/>
    </row>
    <row r="766" spans="1:3" x14ac:dyDescent="0.2">
      <c r="A766" s="1"/>
      <c r="B766" s="70"/>
      <c r="C766" s="71"/>
    </row>
    <row r="767" spans="1:3" x14ac:dyDescent="0.2">
      <c r="A767" s="1"/>
      <c r="B767" s="70"/>
      <c r="C767" s="71"/>
    </row>
    <row r="768" spans="1:3" x14ac:dyDescent="0.2">
      <c r="A768" s="1"/>
      <c r="B768" s="70"/>
      <c r="C768" s="71"/>
    </row>
    <row r="769" spans="1:3" x14ac:dyDescent="0.2">
      <c r="A769" s="1"/>
      <c r="B769" s="70"/>
      <c r="C769" s="71"/>
    </row>
    <row r="770" spans="1:3" x14ac:dyDescent="0.2">
      <c r="A770" s="1"/>
      <c r="B770" s="70"/>
      <c r="C770" s="71"/>
    </row>
    <row r="771" spans="1:3" x14ac:dyDescent="0.2">
      <c r="A771" s="1"/>
      <c r="B771" s="70"/>
      <c r="C771" s="71"/>
    </row>
    <row r="772" spans="1:3" x14ac:dyDescent="0.2">
      <c r="A772" s="1"/>
      <c r="B772" s="70"/>
      <c r="C772" s="71"/>
    </row>
    <row r="773" spans="1:3" x14ac:dyDescent="0.2">
      <c r="A773" s="1"/>
      <c r="B773" s="70"/>
      <c r="C773" s="71"/>
    </row>
    <row r="774" spans="1:3" x14ac:dyDescent="0.2">
      <c r="A774" s="1"/>
      <c r="B774" s="70"/>
      <c r="C774" s="71"/>
    </row>
    <row r="775" spans="1:3" x14ac:dyDescent="0.2">
      <c r="A775" s="1"/>
      <c r="B775" s="70"/>
      <c r="C775" s="71"/>
    </row>
    <row r="776" spans="1:3" x14ac:dyDescent="0.2">
      <c r="A776" s="1"/>
      <c r="B776" s="70"/>
      <c r="C776" s="71"/>
    </row>
    <row r="777" spans="1:3" x14ac:dyDescent="0.2">
      <c r="A777" s="1"/>
      <c r="B777" s="70"/>
      <c r="C777" s="71"/>
    </row>
    <row r="778" spans="1:3" x14ac:dyDescent="0.2">
      <c r="A778" s="1"/>
      <c r="B778" s="70"/>
      <c r="C778" s="71"/>
    </row>
    <row r="779" spans="1:3" x14ac:dyDescent="0.2">
      <c r="A779" s="1"/>
      <c r="B779" s="70"/>
      <c r="C779" s="71"/>
    </row>
    <row r="780" spans="1:3" x14ac:dyDescent="0.2">
      <c r="A780" s="1"/>
      <c r="B780" s="70"/>
      <c r="C780" s="71"/>
    </row>
    <row r="781" spans="1:3" x14ac:dyDescent="0.2">
      <c r="A781" s="1"/>
      <c r="B781" s="70"/>
      <c r="C781" s="71"/>
    </row>
    <row r="782" spans="1:3" x14ac:dyDescent="0.2">
      <c r="A782" s="1"/>
      <c r="B782" s="70"/>
      <c r="C782" s="71"/>
    </row>
    <row r="783" spans="1:3" x14ac:dyDescent="0.2">
      <c r="A783" s="1"/>
      <c r="B783" s="70"/>
      <c r="C783" s="71"/>
    </row>
    <row r="784" spans="1:3" x14ac:dyDescent="0.2">
      <c r="A784" s="1"/>
      <c r="B784" s="70"/>
      <c r="C784" s="71"/>
    </row>
    <row r="785" spans="1:3" x14ac:dyDescent="0.2">
      <c r="A785" s="1"/>
      <c r="B785" s="70"/>
      <c r="C785" s="71"/>
    </row>
    <row r="786" spans="1:3" x14ac:dyDescent="0.2">
      <c r="A786" s="1"/>
      <c r="B786" s="70"/>
      <c r="C786" s="71"/>
    </row>
    <row r="787" spans="1:3" x14ac:dyDescent="0.2">
      <c r="A787" s="1"/>
      <c r="B787" s="70"/>
      <c r="C787" s="71"/>
    </row>
    <row r="788" spans="1:3" x14ac:dyDescent="0.2">
      <c r="A788" s="1"/>
      <c r="B788" s="70"/>
      <c r="C788" s="71"/>
    </row>
    <row r="789" spans="1:3" x14ac:dyDescent="0.2">
      <c r="A789" s="1"/>
      <c r="B789" s="70"/>
      <c r="C789" s="71"/>
    </row>
    <row r="790" spans="1:3" x14ac:dyDescent="0.2">
      <c r="A790" s="1"/>
      <c r="B790" s="70"/>
      <c r="C790" s="71"/>
    </row>
    <row r="791" spans="1:3" x14ac:dyDescent="0.2">
      <c r="A791" s="1"/>
      <c r="B791" s="70"/>
      <c r="C791" s="71"/>
    </row>
    <row r="792" spans="1:3" x14ac:dyDescent="0.2">
      <c r="A792" s="1"/>
      <c r="B792" s="70"/>
      <c r="C792" s="71"/>
    </row>
    <row r="793" spans="1:3" x14ac:dyDescent="0.2">
      <c r="A793" s="1"/>
      <c r="B793" s="70"/>
      <c r="C793" s="71"/>
    </row>
    <row r="794" spans="1:3" x14ac:dyDescent="0.2">
      <c r="A794" s="1"/>
      <c r="B794" s="70"/>
      <c r="C794" s="71"/>
    </row>
    <row r="795" spans="1:3" x14ac:dyDescent="0.2">
      <c r="A795" s="1"/>
      <c r="B795" s="70"/>
      <c r="C795" s="71"/>
    </row>
    <row r="796" spans="1:3" x14ac:dyDescent="0.2">
      <c r="A796" s="1"/>
      <c r="B796" s="70"/>
      <c r="C796" s="71"/>
    </row>
    <row r="797" spans="1:3" x14ac:dyDescent="0.2">
      <c r="A797" s="1"/>
      <c r="B797" s="70"/>
      <c r="C797" s="71"/>
    </row>
    <row r="798" spans="1:3" x14ac:dyDescent="0.2">
      <c r="A798" s="1"/>
      <c r="B798" s="70"/>
      <c r="C798" s="71"/>
    </row>
    <row r="799" spans="1:3" x14ac:dyDescent="0.2">
      <c r="A799" s="1"/>
      <c r="B799" s="70"/>
      <c r="C799" s="71"/>
    </row>
    <row r="800" spans="1:3" x14ac:dyDescent="0.2">
      <c r="A800" s="1"/>
      <c r="B800" s="70"/>
      <c r="C800" s="71"/>
    </row>
    <row r="801" spans="1:3" x14ac:dyDescent="0.2">
      <c r="A801" s="1"/>
      <c r="B801" s="70"/>
      <c r="C801" s="71"/>
    </row>
    <row r="802" spans="1:3" x14ac:dyDescent="0.2">
      <c r="A802" s="1"/>
      <c r="B802" s="70"/>
      <c r="C802" s="71"/>
    </row>
    <row r="803" spans="1:3" x14ac:dyDescent="0.2">
      <c r="A803" s="1"/>
      <c r="B803" s="70"/>
      <c r="C803" s="71"/>
    </row>
    <row r="804" spans="1:3" x14ac:dyDescent="0.2">
      <c r="A804" s="1"/>
      <c r="B804" s="70"/>
      <c r="C804" s="71"/>
    </row>
    <row r="805" spans="1:3" x14ac:dyDescent="0.2">
      <c r="A805" s="1"/>
      <c r="B805" s="70"/>
      <c r="C805" s="71"/>
    </row>
    <row r="806" spans="1:3" x14ac:dyDescent="0.2">
      <c r="A806" s="1"/>
      <c r="B806" s="70"/>
      <c r="C806" s="71"/>
    </row>
    <row r="807" spans="1:3" x14ac:dyDescent="0.2">
      <c r="A807" s="1"/>
      <c r="B807" s="70"/>
      <c r="C807" s="71"/>
    </row>
    <row r="808" spans="1:3" x14ac:dyDescent="0.2">
      <c r="A808" s="1"/>
      <c r="B808" s="70"/>
      <c r="C808" s="71"/>
    </row>
    <row r="809" spans="1:3" x14ac:dyDescent="0.2">
      <c r="A809" s="1"/>
      <c r="B809" s="70"/>
      <c r="C809" s="71"/>
    </row>
    <row r="810" spans="1:3" x14ac:dyDescent="0.2">
      <c r="A810" s="1"/>
      <c r="B810" s="70"/>
      <c r="C810" s="71"/>
    </row>
    <row r="811" spans="1:3" x14ac:dyDescent="0.2">
      <c r="A811" s="1"/>
      <c r="B811" s="70"/>
      <c r="C811" s="71"/>
    </row>
    <row r="812" spans="1:3" x14ac:dyDescent="0.2">
      <c r="A812" s="1"/>
      <c r="B812" s="70"/>
      <c r="C812" s="71"/>
    </row>
    <row r="813" spans="1:3" x14ac:dyDescent="0.2">
      <c r="A813" s="1"/>
      <c r="B813" s="70"/>
      <c r="C813" s="71"/>
    </row>
    <row r="814" spans="1:3" x14ac:dyDescent="0.2">
      <c r="A814" s="1"/>
      <c r="B814" s="70"/>
      <c r="C814" s="71"/>
    </row>
    <row r="815" spans="1:3" x14ac:dyDescent="0.2">
      <c r="A815" s="1"/>
      <c r="B815" s="70"/>
      <c r="C815" s="71"/>
    </row>
    <row r="816" spans="1:3" x14ac:dyDescent="0.2">
      <c r="A816" s="1"/>
      <c r="B816" s="70"/>
      <c r="C816" s="71"/>
    </row>
    <row r="817" spans="1:3" x14ac:dyDescent="0.2">
      <c r="A817" s="1"/>
      <c r="B817" s="70"/>
      <c r="C817" s="71"/>
    </row>
    <row r="818" spans="1:3" x14ac:dyDescent="0.2">
      <c r="A818" s="1"/>
      <c r="B818" s="70"/>
      <c r="C818" s="71"/>
    </row>
    <row r="819" spans="1:3" x14ac:dyDescent="0.2">
      <c r="A819" s="1"/>
      <c r="B819" s="70"/>
      <c r="C819" s="71"/>
    </row>
    <row r="820" spans="1:3" x14ac:dyDescent="0.2">
      <c r="A820" s="1"/>
      <c r="B820" s="70"/>
      <c r="C820" s="71"/>
    </row>
    <row r="821" spans="1:3" x14ac:dyDescent="0.2">
      <c r="A821" s="1"/>
      <c r="B821" s="70"/>
      <c r="C821" s="71"/>
    </row>
    <row r="822" spans="1:3" x14ac:dyDescent="0.2">
      <c r="A822" s="1"/>
      <c r="B822" s="70"/>
      <c r="C822" s="71"/>
    </row>
    <row r="823" spans="1:3" x14ac:dyDescent="0.2">
      <c r="A823" s="1"/>
      <c r="B823" s="70"/>
      <c r="C823" s="71"/>
    </row>
    <row r="824" spans="1:3" x14ac:dyDescent="0.2">
      <c r="A824" s="1"/>
      <c r="B824" s="70"/>
      <c r="C824" s="71"/>
    </row>
    <row r="825" spans="1:3" x14ac:dyDescent="0.2">
      <c r="A825" s="1"/>
      <c r="B825" s="70"/>
      <c r="C825" s="71"/>
    </row>
    <row r="826" spans="1:3" x14ac:dyDescent="0.2">
      <c r="A826" s="1"/>
      <c r="B826" s="70"/>
      <c r="C826" s="71"/>
    </row>
    <row r="827" spans="1:3" x14ac:dyDescent="0.2">
      <c r="A827" s="1"/>
      <c r="B827" s="70"/>
      <c r="C827" s="71"/>
    </row>
    <row r="828" spans="1:3" x14ac:dyDescent="0.2">
      <c r="A828" s="1"/>
      <c r="B828" s="70"/>
      <c r="C828" s="71"/>
    </row>
    <row r="829" spans="1:3" x14ac:dyDescent="0.2">
      <c r="A829" s="1"/>
      <c r="B829" s="70"/>
      <c r="C829" s="71"/>
    </row>
    <row r="830" spans="1:3" x14ac:dyDescent="0.2">
      <c r="A830" s="1"/>
      <c r="B830" s="70"/>
      <c r="C830" s="71"/>
    </row>
    <row r="831" spans="1:3" x14ac:dyDescent="0.2">
      <c r="A831" s="1"/>
      <c r="B831" s="70"/>
      <c r="C831" s="71"/>
    </row>
    <row r="832" spans="1:3" x14ac:dyDescent="0.2">
      <c r="A832" s="1"/>
      <c r="B832" s="70"/>
      <c r="C832" s="71"/>
    </row>
    <row r="833" spans="1:3" x14ac:dyDescent="0.2">
      <c r="A833" s="1"/>
      <c r="B833" s="70"/>
      <c r="C833" s="71"/>
    </row>
    <row r="834" spans="1:3" x14ac:dyDescent="0.2">
      <c r="A834" s="1"/>
      <c r="B834" s="70"/>
      <c r="C834" s="71"/>
    </row>
    <row r="835" spans="1:3" x14ac:dyDescent="0.2">
      <c r="A835" s="1"/>
      <c r="B835" s="70"/>
      <c r="C835" s="71"/>
    </row>
    <row r="836" spans="1:3" x14ac:dyDescent="0.2">
      <c r="A836" s="1"/>
      <c r="B836" s="70"/>
      <c r="C836" s="71"/>
    </row>
    <row r="837" spans="1:3" x14ac:dyDescent="0.2">
      <c r="A837" s="1"/>
      <c r="B837" s="70"/>
      <c r="C837" s="71"/>
    </row>
    <row r="838" spans="1:3" x14ac:dyDescent="0.2">
      <c r="A838" s="1"/>
      <c r="B838" s="70"/>
      <c r="C838" s="71"/>
    </row>
    <row r="839" spans="1:3" x14ac:dyDescent="0.2">
      <c r="A839" s="1"/>
      <c r="B839" s="70"/>
      <c r="C839" s="71"/>
    </row>
    <row r="840" spans="1:3" x14ac:dyDescent="0.2">
      <c r="A840" s="1"/>
      <c r="B840" s="70"/>
      <c r="C840" s="71"/>
    </row>
    <row r="841" spans="1:3" x14ac:dyDescent="0.2">
      <c r="A841" s="1"/>
      <c r="B841" s="70"/>
      <c r="C841" s="71"/>
    </row>
    <row r="842" spans="1:3" x14ac:dyDescent="0.2">
      <c r="A842" s="1"/>
      <c r="B842" s="70"/>
      <c r="C842" s="71"/>
    </row>
    <row r="843" spans="1:3" x14ac:dyDescent="0.2">
      <c r="A843" s="1"/>
      <c r="B843" s="70"/>
      <c r="C843" s="71"/>
    </row>
    <row r="844" spans="1:3" x14ac:dyDescent="0.2">
      <c r="A844" s="1"/>
      <c r="B844" s="70"/>
      <c r="C844" s="71"/>
    </row>
    <row r="845" spans="1:3" x14ac:dyDescent="0.2">
      <c r="A845" s="1"/>
      <c r="B845" s="70"/>
      <c r="C845" s="71"/>
    </row>
    <row r="846" spans="1:3" x14ac:dyDescent="0.2">
      <c r="A846" s="1"/>
      <c r="B846" s="70"/>
      <c r="C846" s="71"/>
    </row>
    <row r="847" spans="1:3" x14ac:dyDescent="0.2">
      <c r="A847" s="1"/>
      <c r="B847" s="70"/>
      <c r="C847" s="71"/>
    </row>
    <row r="848" spans="1:3" x14ac:dyDescent="0.2">
      <c r="A848" s="1"/>
      <c r="B848" s="70"/>
      <c r="C848" s="71"/>
    </row>
    <row r="849" spans="1:3" x14ac:dyDescent="0.2">
      <c r="A849" s="1"/>
      <c r="B849" s="70"/>
      <c r="C849" s="71"/>
    </row>
    <row r="850" spans="1:3" x14ac:dyDescent="0.2">
      <c r="A850" s="1"/>
      <c r="B850" s="70"/>
      <c r="C850" s="71"/>
    </row>
    <row r="851" spans="1:3" x14ac:dyDescent="0.2">
      <c r="A851" s="1"/>
      <c r="B851" s="70"/>
      <c r="C851" s="71"/>
    </row>
    <row r="852" spans="1:3" x14ac:dyDescent="0.2">
      <c r="A852" s="1"/>
      <c r="B852" s="70"/>
      <c r="C852" s="71"/>
    </row>
    <row r="853" spans="1:3" x14ac:dyDescent="0.2">
      <c r="A853" s="1"/>
      <c r="B853" s="70"/>
      <c r="C853" s="71"/>
    </row>
    <row r="854" spans="1:3" x14ac:dyDescent="0.2">
      <c r="A854" s="1"/>
      <c r="B854" s="70"/>
      <c r="C854" s="71"/>
    </row>
    <row r="855" spans="1:3" x14ac:dyDescent="0.2">
      <c r="A855" s="1"/>
      <c r="B855" s="70"/>
      <c r="C855" s="71"/>
    </row>
    <row r="856" spans="1:3" x14ac:dyDescent="0.2">
      <c r="A856" s="1"/>
      <c r="B856" s="70"/>
      <c r="C856" s="71"/>
    </row>
    <row r="857" spans="1:3" x14ac:dyDescent="0.2">
      <c r="A857" s="1"/>
      <c r="B857" s="70"/>
      <c r="C857" s="71"/>
    </row>
    <row r="858" spans="1:3" x14ac:dyDescent="0.2">
      <c r="A858" s="1"/>
      <c r="B858" s="70"/>
      <c r="C858" s="71"/>
    </row>
    <row r="859" spans="1:3" x14ac:dyDescent="0.2">
      <c r="A859" s="1"/>
      <c r="B859" s="70"/>
      <c r="C859" s="71"/>
    </row>
    <row r="860" spans="1:3" x14ac:dyDescent="0.2">
      <c r="A860" s="1"/>
      <c r="B860" s="70"/>
      <c r="C860" s="71"/>
    </row>
    <row r="861" spans="1:3" x14ac:dyDescent="0.2">
      <c r="A861" s="1"/>
      <c r="B861" s="70"/>
      <c r="C861" s="71"/>
    </row>
    <row r="862" spans="1:3" x14ac:dyDescent="0.2">
      <c r="A862" s="1"/>
      <c r="B862" s="70"/>
      <c r="C862" s="71"/>
    </row>
    <row r="863" spans="1:3" x14ac:dyDescent="0.2">
      <c r="A863" s="1"/>
      <c r="B863" s="70"/>
      <c r="C863" s="71"/>
    </row>
    <row r="864" spans="1:3" x14ac:dyDescent="0.2">
      <c r="A864" s="1"/>
      <c r="B864" s="70"/>
      <c r="C864" s="71"/>
    </row>
    <row r="865" spans="1:3" x14ac:dyDescent="0.2">
      <c r="A865" s="1"/>
      <c r="B865" s="70"/>
      <c r="C865" s="71"/>
    </row>
    <row r="866" spans="1:3" x14ac:dyDescent="0.2">
      <c r="A866" s="1"/>
      <c r="B866" s="70"/>
      <c r="C866" s="71"/>
    </row>
    <row r="867" spans="1:3" x14ac:dyDescent="0.2">
      <c r="A867" s="1"/>
      <c r="B867" s="70"/>
      <c r="C867" s="71"/>
    </row>
    <row r="868" spans="1:3" x14ac:dyDescent="0.2">
      <c r="A868" s="1"/>
      <c r="B868" s="70"/>
      <c r="C868" s="71"/>
    </row>
    <row r="869" spans="1:3" x14ac:dyDescent="0.2">
      <c r="A869" s="1"/>
      <c r="B869" s="70"/>
      <c r="C869" s="71"/>
    </row>
    <row r="870" spans="1:3" x14ac:dyDescent="0.2">
      <c r="A870" s="1"/>
      <c r="B870" s="70"/>
      <c r="C870" s="71"/>
    </row>
    <row r="871" spans="1:3" x14ac:dyDescent="0.2">
      <c r="A871" s="1"/>
      <c r="B871" s="70"/>
      <c r="C871" s="71"/>
    </row>
    <row r="872" spans="1:3" x14ac:dyDescent="0.2">
      <c r="A872" s="1"/>
      <c r="B872" s="70"/>
      <c r="C872" s="71"/>
    </row>
    <row r="873" spans="1:3" x14ac:dyDescent="0.2">
      <c r="A873" s="1"/>
      <c r="B873" s="70"/>
      <c r="C873" s="71"/>
    </row>
    <row r="874" spans="1:3" x14ac:dyDescent="0.2">
      <c r="A874" s="1"/>
      <c r="B874" s="70"/>
      <c r="C874" s="71"/>
    </row>
    <row r="875" spans="1:3" x14ac:dyDescent="0.2">
      <c r="A875" s="1"/>
      <c r="B875" s="70"/>
      <c r="C875" s="71"/>
    </row>
    <row r="876" spans="1:3" x14ac:dyDescent="0.2">
      <c r="A876" s="1"/>
      <c r="B876" s="70"/>
      <c r="C876" s="71"/>
    </row>
    <row r="877" spans="1:3" x14ac:dyDescent="0.2">
      <c r="A877" s="1"/>
      <c r="B877" s="70"/>
      <c r="C877" s="71"/>
    </row>
    <row r="878" spans="1:3" x14ac:dyDescent="0.2">
      <c r="A878" s="1"/>
      <c r="B878" s="70"/>
      <c r="C878" s="71"/>
    </row>
    <row r="879" spans="1:3" x14ac:dyDescent="0.2">
      <c r="A879" s="1"/>
      <c r="B879" s="70"/>
      <c r="C879" s="71"/>
    </row>
    <row r="880" spans="1:3" x14ac:dyDescent="0.2">
      <c r="A880" s="1"/>
      <c r="B880" s="70"/>
      <c r="C880" s="71"/>
    </row>
    <row r="881" spans="1:3" x14ac:dyDescent="0.2">
      <c r="A881" s="1"/>
      <c r="B881" s="70"/>
      <c r="C881" s="71"/>
    </row>
    <row r="882" spans="1:3" x14ac:dyDescent="0.2">
      <c r="A882" s="1"/>
      <c r="B882" s="70"/>
      <c r="C882" s="71"/>
    </row>
    <row r="883" spans="1:3" x14ac:dyDescent="0.2">
      <c r="A883" s="1"/>
      <c r="B883" s="70"/>
      <c r="C883" s="71"/>
    </row>
    <row r="884" spans="1:3" x14ac:dyDescent="0.2">
      <c r="A884" s="1"/>
      <c r="B884" s="70"/>
      <c r="C884" s="71"/>
    </row>
    <row r="885" spans="1:3" x14ac:dyDescent="0.2">
      <c r="A885" s="1"/>
      <c r="B885" s="70"/>
      <c r="C885" s="71"/>
    </row>
    <row r="886" spans="1:3" x14ac:dyDescent="0.2">
      <c r="A886" s="1"/>
      <c r="B886" s="70"/>
      <c r="C886" s="71"/>
    </row>
    <row r="887" spans="1:3" x14ac:dyDescent="0.2">
      <c r="A887" s="1"/>
      <c r="B887" s="70"/>
      <c r="C887" s="71"/>
    </row>
    <row r="888" spans="1:3" x14ac:dyDescent="0.2">
      <c r="A888" s="1"/>
      <c r="B888" s="70"/>
      <c r="C888" s="71"/>
    </row>
    <row r="889" spans="1:3" x14ac:dyDescent="0.2">
      <c r="A889" s="1"/>
      <c r="B889" s="70"/>
      <c r="C889" s="71"/>
    </row>
    <row r="890" spans="1:3" x14ac:dyDescent="0.2">
      <c r="A890" s="1"/>
      <c r="B890" s="70"/>
      <c r="C890" s="71"/>
    </row>
    <row r="891" spans="1:3" x14ac:dyDescent="0.2">
      <c r="A891" s="1"/>
      <c r="B891" s="70"/>
      <c r="C891" s="71"/>
    </row>
    <row r="892" spans="1:3" x14ac:dyDescent="0.2">
      <c r="A892" s="1"/>
      <c r="B892" s="70"/>
      <c r="C892" s="71"/>
    </row>
    <row r="893" spans="1:3" x14ac:dyDescent="0.2">
      <c r="A893" s="1"/>
      <c r="B893" s="70"/>
      <c r="C893" s="71"/>
    </row>
    <row r="894" spans="1:3" x14ac:dyDescent="0.2">
      <c r="A894" s="1"/>
      <c r="B894" s="70"/>
      <c r="C894" s="71"/>
    </row>
    <row r="895" spans="1:3" x14ac:dyDescent="0.2">
      <c r="A895" s="1"/>
      <c r="B895" s="70"/>
      <c r="C895" s="71"/>
    </row>
    <row r="896" spans="1:3" x14ac:dyDescent="0.2">
      <c r="A896" s="1"/>
      <c r="B896" s="70"/>
      <c r="C896" s="71"/>
    </row>
    <row r="897" spans="1:3" x14ac:dyDescent="0.2">
      <c r="A897" s="1"/>
      <c r="B897" s="70"/>
      <c r="C897" s="71"/>
    </row>
    <row r="898" spans="1:3" x14ac:dyDescent="0.2">
      <c r="A898" s="1"/>
      <c r="B898" s="70"/>
      <c r="C898" s="71"/>
    </row>
    <row r="899" spans="1:3" x14ac:dyDescent="0.2">
      <c r="A899" s="1"/>
      <c r="B899" s="70"/>
      <c r="C899" s="71"/>
    </row>
    <row r="900" spans="1:3" x14ac:dyDescent="0.2">
      <c r="A900" s="1"/>
      <c r="B900" s="70"/>
      <c r="C900" s="71"/>
    </row>
    <row r="901" spans="1:3" x14ac:dyDescent="0.2">
      <c r="A901" s="1"/>
      <c r="B901" s="70"/>
      <c r="C901" s="71"/>
    </row>
    <row r="902" spans="1:3" x14ac:dyDescent="0.2">
      <c r="A902" s="1"/>
      <c r="B902" s="70"/>
      <c r="C902" s="71"/>
    </row>
    <row r="903" spans="1:3" x14ac:dyDescent="0.2">
      <c r="A903" s="1"/>
      <c r="B903" s="70"/>
      <c r="C903" s="71"/>
    </row>
    <row r="904" spans="1:3" x14ac:dyDescent="0.2">
      <c r="A904" s="1"/>
      <c r="B904" s="70"/>
      <c r="C904" s="71"/>
    </row>
    <row r="905" spans="1:3" x14ac:dyDescent="0.2">
      <c r="A905" s="1"/>
      <c r="B905" s="70"/>
      <c r="C905" s="71"/>
    </row>
    <row r="906" spans="1:3" x14ac:dyDescent="0.2">
      <c r="A906" s="1"/>
      <c r="B906" s="70"/>
      <c r="C906" s="71"/>
    </row>
    <row r="907" spans="1:3" x14ac:dyDescent="0.2">
      <c r="A907" s="1"/>
      <c r="B907" s="70"/>
      <c r="C907" s="71"/>
    </row>
    <row r="908" spans="1:3" x14ac:dyDescent="0.2">
      <c r="A908" s="1"/>
      <c r="B908" s="70"/>
      <c r="C908" s="71"/>
    </row>
    <row r="909" spans="1:3" x14ac:dyDescent="0.2">
      <c r="A909" s="1"/>
      <c r="B909" s="70"/>
      <c r="C909" s="71"/>
    </row>
    <row r="910" spans="1:3" x14ac:dyDescent="0.2">
      <c r="A910" s="1"/>
      <c r="B910" s="70"/>
      <c r="C910" s="71"/>
    </row>
    <row r="911" spans="1:3" x14ac:dyDescent="0.2">
      <c r="A911" s="1"/>
      <c r="B911" s="70"/>
      <c r="C911" s="71"/>
    </row>
    <row r="912" spans="1:3" x14ac:dyDescent="0.2">
      <c r="A912" s="1"/>
      <c r="B912" s="70"/>
      <c r="C912" s="71"/>
    </row>
    <row r="913" spans="1:3" x14ac:dyDescent="0.2">
      <c r="A913" s="1"/>
      <c r="B913" s="70"/>
      <c r="C913" s="71"/>
    </row>
    <row r="914" spans="1:3" x14ac:dyDescent="0.2">
      <c r="A914" s="1"/>
      <c r="B914" s="70"/>
      <c r="C914" s="71"/>
    </row>
    <row r="915" spans="1:3" x14ac:dyDescent="0.2">
      <c r="A915" s="1"/>
      <c r="B915" s="70"/>
      <c r="C915" s="71"/>
    </row>
    <row r="916" spans="1:3" x14ac:dyDescent="0.2">
      <c r="A916" s="1"/>
      <c r="B916" s="70"/>
      <c r="C916" s="71"/>
    </row>
    <row r="917" spans="1:3" x14ac:dyDescent="0.2">
      <c r="A917" s="1"/>
      <c r="B917" s="70"/>
      <c r="C917" s="71"/>
    </row>
    <row r="918" spans="1:3" x14ac:dyDescent="0.2">
      <c r="A918" s="1"/>
      <c r="B918" s="70"/>
      <c r="C918" s="71"/>
    </row>
    <row r="919" spans="1:3" x14ac:dyDescent="0.2">
      <c r="A919" s="1"/>
      <c r="B919" s="70"/>
      <c r="C919" s="71"/>
    </row>
    <row r="920" spans="1:3" x14ac:dyDescent="0.2">
      <c r="A920" s="1"/>
      <c r="B920" s="70"/>
      <c r="C920" s="71"/>
    </row>
    <row r="921" spans="1:3" x14ac:dyDescent="0.2">
      <c r="A921" s="1"/>
      <c r="B921" s="70"/>
      <c r="C921" s="71"/>
    </row>
    <row r="922" spans="1:3" x14ac:dyDescent="0.2">
      <c r="A922" s="1"/>
      <c r="B922" s="70"/>
      <c r="C922" s="71"/>
    </row>
    <row r="923" spans="1:3" x14ac:dyDescent="0.2">
      <c r="A923" s="1"/>
      <c r="B923" s="70"/>
      <c r="C923" s="71"/>
    </row>
    <row r="924" spans="1:3" x14ac:dyDescent="0.2">
      <c r="A924" s="1"/>
      <c r="B924" s="70"/>
      <c r="C924" s="71"/>
    </row>
    <row r="925" spans="1:3" x14ac:dyDescent="0.2">
      <c r="A925" s="1"/>
      <c r="B925" s="70"/>
      <c r="C925" s="71"/>
    </row>
    <row r="926" spans="1:3" x14ac:dyDescent="0.2">
      <c r="A926" s="1"/>
      <c r="B926" s="70"/>
      <c r="C926" s="71"/>
    </row>
    <row r="927" spans="1:3" x14ac:dyDescent="0.2">
      <c r="A927" s="1"/>
      <c r="B927" s="70"/>
      <c r="C927" s="71"/>
    </row>
    <row r="928" spans="1:3" x14ac:dyDescent="0.2">
      <c r="A928" s="1"/>
      <c r="B928" s="70"/>
      <c r="C928" s="71"/>
    </row>
    <row r="929" spans="1:3" x14ac:dyDescent="0.2">
      <c r="A929" s="1"/>
      <c r="B929" s="70"/>
      <c r="C929" s="71"/>
    </row>
    <row r="930" spans="1:3" x14ac:dyDescent="0.2">
      <c r="A930" s="1"/>
      <c r="B930" s="70"/>
      <c r="C930" s="71"/>
    </row>
    <row r="931" spans="1:3" x14ac:dyDescent="0.2">
      <c r="A931" s="1"/>
      <c r="B931" s="70"/>
      <c r="C931" s="71"/>
    </row>
    <row r="932" spans="1:3" x14ac:dyDescent="0.2">
      <c r="A932" s="1"/>
      <c r="B932" s="70"/>
      <c r="C932" s="71"/>
    </row>
    <row r="933" spans="1:3" x14ac:dyDescent="0.2">
      <c r="A933" s="1"/>
      <c r="B933" s="70"/>
      <c r="C933" s="71"/>
    </row>
    <row r="934" spans="1:3" x14ac:dyDescent="0.2">
      <c r="A934" s="1"/>
      <c r="B934" s="70"/>
      <c r="C934" s="71"/>
    </row>
    <row r="935" spans="1:3" x14ac:dyDescent="0.2">
      <c r="A935" s="1"/>
      <c r="B935" s="70"/>
      <c r="C935" s="71"/>
    </row>
    <row r="936" spans="1:3" x14ac:dyDescent="0.2">
      <c r="A936" s="1"/>
      <c r="B936" s="70"/>
      <c r="C936" s="71"/>
    </row>
    <row r="937" spans="1:3" x14ac:dyDescent="0.2">
      <c r="A937" s="1"/>
      <c r="B937" s="70"/>
      <c r="C937" s="71"/>
    </row>
    <row r="938" spans="1:3" x14ac:dyDescent="0.2">
      <c r="A938" s="1"/>
      <c r="B938" s="70"/>
      <c r="C938" s="71"/>
    </row>
    <row r="939" spans="1:3" x14ac:dyDescent="0.2">
      <c r="A939" s="1"/>
      <c r="B939" s="70"/>
      <c r="C939" s="71"/>
    </row>
    <row r="940" spans="1:3" x14ac:dyDescent="0.2">
      <c r="A940" s="1"/>
      <c r="B940" s="70"/>
      <c r="C940" s="71"/>
    </row>
    <row r="941" spans="1:3" x14ac:dyDescent="0.2">
      <c r="A941" s="1"/>
      <c r="B941" s="70"/>
      <c r="C941" s="71"/>
    </row>
    <row r="942" spans="1:3" x14ac:dyDescent="0.2">
      <c r="A942" s="1"/>
      <c r="B942" s="70"/>
      <c r="C942" s="71"/>
    </row>
    <row r="943" spans="1:3" x14ac:dyDescent="0.2">
      <c r="A943" s="1"/>
      <c r="B943" s="70"/>
      <c r="C943" s="71"/>
    </row>
    <row r="944" spans="1:3" x14ac:dyDescent="0.2">
      <c r="A944" s="1"/>
      <c r="B944" s="70"/>
      <c r="C944" s="71"/>
    </row>
    <row r="945" spans="1:3" x14ac:dyDescent="0.2">
      <c r="A945" s="1"/>
      <c r="B945" s="70"/>
      <c r="C945" s="71"/>
    </row>
    <row r="946" spans="1:3" x14ac:dyDescent="0.2">
      <c r="A946" s="1"/>
      <c r="B946" s="70"/>
      <c r="C946" s="71"/>
    </row>
    <row r="947" spans="1:3" x14ac:dyDescent="0.2">
      <c r="A947" s="1"/>
      <c r="B947" s="70"/>
      <c r="C947" s="71"/>
    </row>
    <row r="948" spans="1:3" x14ac:dyDescent="0.2">
      <c r="A948" s="1"/>
      <c r="B948" s="70"/>
      <c r="C948" s="71"/>
    </row>
    <row r="949" spans="1:3" x14ac:dyDescent="0.2">
      <c r="A949" s="1"/>
      <c r="B949" s="70"/>
      <c r="C949" s="71"/>
    </row>
    <row r="950" spans="1:3" x14ac:dyDescent="0.2">
      <c r="A950" s="1"/>
      <c r="B950" s="70"/>
      <c r="C950" s="71"/>
    </row>
    <row r="951" spans="1:3" x14ac:dyDescent="0.2">
      <c r="A951" s="1"/>
      <c r="B951" s="70"/>
      <c r="C951" s="71"/>
    </row>
    <row r="952" spans="1:3" x14ac:dyDescent="0.2">
      <c r="A952" s="1"/>
      <c r="B952" s="70"/>
      <c r="C952" s="71"/>
    </row>
    <row r="953" spans="1:3" x14ac:dyDescent="0.2">
      <c r="A953" s="1"/>
      <c r="B953" s="70"/>
      <c r="C953" s="71"/>
    </row>
    <row r="954" spans="1:3" x14ac:dyDescent="0.2">
      <c r="A954" s="1"/>
      <c r="B954" s="70"/>
      <c r="C954" s="71"/>
    </row>
    <row r="955" spans="1:3" x14ac:dyDescent="0.2">
      <c r="A955" s="1"/>
      <c r="B955" s="70"/>
      <c r="C955" s="71"/>
    </row>
    <row r="956" spans="1:3" x14ac:dyDescent="0.2">
      <c r="A956" s="1"/>
      <c r="B956" s="70"/>
      <c r="C956" s="71"/>
    </row>
    <row r="957" spans="1:3" x14ac:dyDescent="0.2">
      <c r="A957" s="1"/>
      <c r="B957" s="70"/>
      <c r="C957" s="71"/>
    </row>
    <row r="958" spans="1:3" x14ac:dyDescent="0.2">
      <c r="A958" s="1"/>
      <c r="B958" s="70"/>
      <c r="C958" s="71"/>
    </row>
    <row r="959" spans="1:3" x14ac:dyDescent="0.2">
      <c r="A959" s="1"/>
      <c r="B959" s="70"/>
      <c r="C959" s="71"/>
    </row>
    <row r="960" spans="1:3" x14ac:dyDescent="0.2">
      <c r="A960" s="1"/>
      <c r="B960" s="70"/>
      <c r="C960" s="71"/>
    </row>
    <row r="961" spans="1:3" x14ac:dyDescent="0.2">
      <c r="A961" s="1"/>
      <c r="B961" s="70"/>
      <c r="C961" s="71"/>
    </row>
    <row r="962" spans="1:3" x14ac:dyDescent="0.2">
      <c r="A962" s="1"/>
      <c r="B962" s="70"/>
      <c r="C962" s="71"/>
    </row>
    <row r="963" spans="1:3" x14ac:dyDescent="0.2">
      <c r="A963" s="1"/>
      <c r="B963" s="70"/>
      <c r="C963" s="71"/>
    </row>
    <row r="964" spans="1:3" x14ac:dyDescent="0.2">
      <c r="A964" s="1"/>
      <c r="B964" s="70"/>
      <c r="C964" s="71"/>
    </row>
    <row r="965" spans="1:3" x14ac:dyDescent="0.2">
      <c r="A965" s="1"/>
      <c r="B965" s="70"/>
      <c r="C965" s="71"/>
    </row>
    <row r="966" spans="1:3" x14ac:dyDescent="0.2">
      <c r="A966" s="1"/>
      <c r="B966" s="70"/>
      <c r="C966" s="71"/>
    </row>
    <row r="967" spans="1:3" x14ac:dyDescent="0.2">
      <c r="A967" s="1"/>
      <c r="B967" s="70"/>
      <c r="C967" s="71"/>
    </row>
    <row r="968" spans="1:3" x14ac:dyDescent="0.2">
      <c r="A968" s="1"/>
      <c r="B968" s="70"/>
      <c r="C968" s="71"/>
    </row>
    <row r="969" spans="1:3" x14ac:dyDescent="0.2">
      <c r="A969" s="1"/>
      <c r="B969" s="70"/>
      <c r="C969" s="71"/>
    </row>
    <row r="970" spans="1:3" x14ac:dyDescent="0.2">
      <c r="A970" s="1"/>
      <c r="B970" s="70"/>
      <c r="C970" s="71"/>
    </row>
    <row r="971" spans="1:3" x14ac:dyDescent="0.2">
      <c r="A971" s="1"/>
      <c r="B971" s="70"/>
      <c r="C971" s="71"/>
    </row>
    <row r="972" spans="1:3" x14ac:dyDescent="0.2">
      <c r="A972" s="1"/>
      <c r="B972" s="70"/>
      <c r="C972" s="71"/>
    </row>
    <row r="973" spans="1:3" x14ac:dyDescent="0.2">
      <c r="A973" s="1"/>
      <c r="B973" s="70"/>
      <c r="C973" s="71"/>
    </row>
    <row r="974" spans="1:3" x14ac:dyDescent="0.2">
      <c r="A974" s="1"/>
      <c r="B974" s="70"/>
      <c r="C974" s="71"/>
    </row>
    <row r="975" spans="1:3" x14ac:dyDescent="0.2">
      <c r="A975" s="1"/>
      <c r="B975" s="70"/>
      <c r="C975" s="71"/>
    </row>
    <row r="976" spans="1:3" x14ac:dyDescent="0.2">
      <c r="A976" s="1"/>
      <c r="B976" s="70"/>
      <c r="C976" s="71"/>
    </row>
    <row r="977" spans="1:2" x14ac:dyDescent="0.2">
      <c r="A977" s="1"/>
      <c r="B977" s="1"/>
    </row>
    <row r="978" spans="1:2" x14ac:dyDescent="0.2">
      <c r="A978" s="1"/>
      <c r="B978" s="1"/>
    </row>
    <row r="979" spans="1:2" x14ac:dyDescent="0.2">
      <c r="A979" s="1"/>
      <c r="B979" s="1"/>
    </row>
    <row r="980" spans="1:2" x14ac:dyDescent="0.2">
      <c r="A980" s="1"/>
      <c r="B980" s="1"/>
    </row>
    <row r="981" spans="1:2" x14ac:dyDescent="0.2">
      <c r="A981" s="1"/>
      <c r="B981" s="1"/>
    </row>
    <row r="982" spans="1:2" x14ac:dyDescent="0.2">
      <c r="A982" s="1"/>
      <c r="B982" s="1"/>
    </row>
    <row r="983" spans="1:2" x14ac:dyDescent="0.2">
      <c r="A983" s="1"/>
      <c r="B983" s="1"/>
    </row>
    <row r="984" spans="1:2" x14ac:dyDescent="0.2">
      <c r="A984" s="1"/>
      <c r="B984" s="1"/>
    </row>
    <row r="985" spans="1:2" x14ac:dyDescent="0.2">
      <c r="A985" s="1"/>
      <c r="B985" s="1"/>
    </row>
    <row r="986" spans="1:2" x14ac:dyDescent="0.2">
      <c r="A986" s="1"/>
      <c r="B986" s="1"/>
    </row>
    <row r="987" spans="1:2" x14ac:dyDescent="0.2">
      <c r="A987" s="1"/>
      <c r="B987" s="1"/>
    </row>
    <row r="988" spans="1:2" x14ac:dyDescent="0.2">
      <c r="A988" s="1"/>
      <c r="B988" s="1"/>
    </row>
    <row r="989" spans="1:2" x14ac:dyDescent="0.2">
      <c r="A989" s="1"/>
      <c r="B989" s="1"/>
    </row>
    <row r="990" spans="1:2" x14ac:dyDescent="0.2">
      <c r="A990" s="1"/>
      <c r="B990" s="1"/>
    </row>
    <row r="991" spans="1:2" x14ac:dyDescent="0.2">
      <c r="A991" s="1"/>
      <c r="B991" s="1"/>
    </row>
    <row r="992" spans="1:2" x14ac:dyDescent="0.2">
      <c r="A992" s="1"/>
      <c r="B992" s="1"/>
    </row>
    <row r="993" spans="1:2" x14ac:dyDescent="0.2">
      <c r="A993" s="1"/>
      <c r="B993" s="1"/>
    </row>
    <row r="994" spans="1:2" x14ac:dyDescent="0.2">
      <c r="A994" s="1"/>
      <c r="B994" s="1"/>
    </row>
    <row r="995" spans="1:2" x14ac:dyDescent="0.2">
      <c r="A995" s="1"/>
      <c r="B995" s="1"/>
    </row>
    <row r="996" spans="1:2" x14ac:dyDescent="0.2">
      <c r="A996" s="1"/>
      <c r="B996" s="1"/>
    </row>
    <row r="997" spans="1:2" x14ac:dyDescent="0.2">
      <c r="A997" s="1"/>
      <c r="B997" s="1"/>
    </row>
    <row r="998" spans="1:2" x14ac:dyDescent="0.2">
      <c r="A998" s="1"/>
      <c r="B998" s="1"/>
    </row>
    <row r="999" spans="1:2" x14ac:dyDescent="0.2">
      <c r="A999" s="1"/>
      <c r="B999" s="1"/>
    </row>
    <row r="1000" spans="1:2" x14ac:dyDescent="0.2">
      <c r="A1000" s="1"/>
      <c r="B1000" s="1"/>
    </row>
    <row r="1001" spans="1:2" x14ac:dyDescent="0.2">
      <c r="A1001" s="1"/>
      <c r="B1001" s="1"/>
    </row>
    <row r="1002" spans="1:2" x14ac:dyDescent="0.2">
      <c r="A1002" s="1"/>
      <c r="B1002" s="1"/>
    </row>
    <row r="1003" spans="1:2" x14ac:dyDescent="0.2">
      <c r="A1003" s="1"/>
      <c r="B1003" s="1"/>
    </row>
    <row r="1004" spans="1:2" x14ac:dyDescent="0.2">
      <c r="A1004" s="1"/>
      <c r="B1004" s="1"/>
    </row>
    <row r="1005" spans="1:2" x14ac:dyDescent="0.2">
      <c r="A1005" s="1"/>
      <c r="B1005" s="1"/>
    </row>
    <row r="1006" spans="1:2" x14ac:dyDescent="0.2">
      <c r="A1006" s="1"/>
      <c r="B1006" s="1"/>
    </row>
    <row r="1007" spans="1:2" x14ac:dyDescent="0.2">
      <c r="A1007" s="1"/>
      <c r="B1007" s="1"/>
    </row>
    <row r="1008" spans="1:2" x14ac:dyDescent="0.2">
      <c r="A1008" s="1"/>
      <c r="B1008" s="1"/>
    </row>
    <row r="1009" spans="1:2" x14ac:dyDescent="0.2">
      <c r="A1009" s="1"/>
      <c r="B1009" s="1"/>
    </row>
    <row r="1010" spans="1:2" x14ac:dyDescent="0.2">
      <c r="A1010" s="1"/>
      <c r="B1010" s="1"/>
    </row>
    <row r="1011" spans="1:2" x14ac:dyDescent="0.2">
      <c r="A1011" s="1"/>
      <c r="B1011" s="1"/>
    </row>
    <row r="1012" spans="1:2" x14ac:dyDescent="0.2">
      <c r="A1012" s="1"/>
      <c r="B1012" s="1"/>
    </row>
    <row r="1013" spans="1:2" x14ac:dyDescent="0.2">
      <c r="A1013" s="1"/>
      <c r="B1013" s="1"/>
    </row>
    <row r="1014" spans="1:2" x14ac:dyDescent="0.2">
      <c r="A1014" s="1"/>
      <c r="B1014" s="1"/>
    </row>
    <row r="1015" spans="1:2" x14ac:dyDescent="0.2">
      <c r="A1015" s="1"/>
      <c r="B1015" s="1"/>
    </row>
    <row r="1016" spans="1:2" x14ac:dyDescent="0.2">
      <c r="A1016" s="1"/>
      <c r="B1016" s="1"/>
    </row>
    <row r="1017" spans="1:2" x14ac:dyDescent="0.2">
      <c r="A1017" s="1"/>
      <c r="B1017" s="1"/>
    </row>
    <row r="1018" spans="1:2" x14ac:dyDescent="0.2">
      <c r="A1018" s="1"/>
      <c r="B1018" s="1"/>
    </row>
    <row r="1019" spans="1:2" x14ac:dyDescent="0.2">
      <c r="A1019" s="1"/>
      <c r="B1019" s="1"/>
    </row>
    <row r="1020" spans="1:2" x14ac:dyDescent="0.2">
      <c r="A1020" s="1"/>
      <c r="B1020" s="1"/>
    </row>
    <row r="1021" spans="1:2" x14ac:dyDescent="0.2">
      <c r="A1021" s="1"/>
      <c r="B1021" s="1"/>
    </row>
    <row r="1022" spans="1:2" x14ac:dyDescent="0.2">
      <c r="A1022" s="1"/>
      <c r="B1022" s="1"/>
    </row>
    <row r="1023" spans="1:2" x14ac:dyDescent="0.2">
      <c r="A1023" s="1"/>
      <c r="B1023" s="1"/>
    </row>
    <row r="1024" spans="1:2" x14ac:dyDescent="0.2">
      <c r="A1024" s="1"/>
      <c r="B1024" s="1"/>
    </row>
    <row r="1025" spans="1:2" x14ac:dyDescent="0.2">
      <c r="A1025" s="1"/>
      <c r="B1025" s="1"/>
    </row>
    <row r="1026" spans="1:2" x14ac:dyDescent="0.2">
      <c r="A1026" s="1"/>
      <c r="B1026" s="1"/>
    </row>
    <row r="1027" spans="1:2" x14ac:dyDescent="0.2">
      <c r="A1027" s="1"/>
      <c r="B1027" s="1"/>
    </row>
    <row r="1028" spans="1:2" x14ac:dyDescent="0.2">
      <c r="A1028" s="1"/>
      <c r="B1028" s="1"/>
    </row>
    <row r="1029" spans="1:2" x14ac:dyDescent="0.2">
      <c r="A1029" s="1"/>
      <c r="B1029" s="1"/>
    </row>
    <row r="1030" spans="1:2" x14ac:dyDescent="0.2">
      <c r="A1030" s="1"/>
      <c r="B1030" s="1"/>
    </row>
    <row r="1031" spans="1:2" x14ac:dyDescent="0.2">
      <c r="A1031" s="1"/>
      <c r="B1031" s="1"/>
    </row>
    <row r="1032" spans="1:2" x14ac:dyDescent="0.2">
      <c r="A1032" s="1"/>
      <c r="B1032" s="1"/>
    </row>
    <row r="1033" spans="1:2" x14ac:dyDescent="0.2">
      <c r="A1033" s="1"/>
      <c r="B1033" s="1"/>
    </row>
    <row r="1034" spans="1:2" x14ac:dyDescent="0.2">
      <c r="A1034" s="1"/>
      <c r="B1034" s="1"/>
    </row>
    <row r="1035" spans="1:2" x14ac:dyDescent="0.2">
      <c r="A1035" s="1"/>
      <c r="B1035" s="1"/>
    </row>
    <row r="1036" spans="1:2" x14ac:dyDescent="0.2">
      <c r="A1036" s="1"/>
      <c r="B1036" s="1"/>
    </row>
    <row r="1037" spans="1:2" x14ac:dyDescent="0.2">
      <c r="A1037" s="1"/>
      <c r="B1037" s="1"/>
    </row>
    <row r="1038" spans="1:2" x14ac:dyDescent="0.2">
      <c r="A1038" s="1"/>
      <c r="B1038" s="1"/>
    </row>
    <row r="1039" spans="1:2" x14ac:dyDescent="0.2">
      <c r="A1039" s="1"/>
      <c r="B1039" s="1"/>
    </row>
    <row r="1040" spans="1:2" x14ac:dyDescent="0.2">
      <c r="A1040" s="1"/>
      <c r="B1040" s="1"/>
    </row>
    <row r="1041" spans="1:2" x14ac:dyDescent="0.2">
      <c r="A1041" s="1"/>
      <c r="B1041" s="1"/>
    </row>
    <row r="1042" spans="1:2" x14ac:dyDescent="0.2">
      <c r="A1042" s="1"/>
      <c r="B1042" s="1"/>
    </row>
    <row r="1043" spans="1:2" x14ac:dyDescent="0.2">
      <c r="A1043" s="1"/>
      <c r="B1043" s="1"/>
    </row>
    <row r="1044" spans="1:2" x14ac:dyDescent="0.2">
      <c r="A1044" s="1"/>
      <c r="B1044" s="1"/>
    </row>
    <row r="1045" spans="1:2" x14ac:dyDescent="0.2">
      <c r="A1045" s="1"/>
      <c r="B1045" s="1"/>
    </row>
    <row r="1046" spans="1:2" x14ac:dyDescent="0.2">
      <c r="A1046" s="1"/>
      <c r="B1046" s="1"/>
    </row>
    <row r="1047" spans="1:2" x14ac:dyDescent="0.2">
      <c r="A1047" s="1"/>
      <c r="B1047" s="1"/>
    </row>
    <row r="1048" spans="1:2" x14ac:dyDescent="0.2">
      <c r="A1048" s="1"/>
      <c r="B1048" s="1"/>
    </row>
    <row r="1049" spans="1:2" x14ac:dyDescent="0.2">
      <c r="A1049" s="1"/>
      <c r="B1049" s="1"/>
    </row>
    <row r="1050" spans="1:2" x14ac:dyDescent="0.2">
      <c r="A1050" s="1"/>
      <c r="B1050" s="1"/>
    </row>
    <row r="1051" spans="1:2" x14ac:dyDescent="0.2">
      <c r="A1051" s="1"/>
      <c r="B1051" s="1"/>
    </row>
    <row r="1052" spans="1:2" x14ac:dyDescent="0.2">
      <c r="A1052" s="1"/>
      <c r="B1052" s="1"/>
    </row>
    <row r="1053" spans="1:2" x14ac:dyDescent="0.2">
      <c r="A1053" s="1"/>
      <c r="B1053" s="1"/>
    </row>
    <row r="1054" spans="1:2" x14ac:dyDescent="0.2">
      <c r="A1054" s="1"/>
      <c r="B1054" s="1"/>
    </row>
    <row r="1055" spans="1:2" x14ac:dyDescent="0.2">
      <c r="A1055" s="1"/>
      <c r="B1055" s="1"/>
    </row>
    <row r="1056" spans="1:2" x14ac:dyDescent="0.2">
      <c r="A1056" s="1"/>
      <c r="B1056" s="1"/>
    </row>
    <row r="1057" spans="1:2" x14ac:dyDescent="0.2">
      <c r="A1057" s="1"/>
      <c r="B1057" s="1"/>
    </row>
    <row r="1058" spans="1:2" x14ac:dyDescent="0.2">
      <c r="A1058" s="1"/>
      <c r="B1058" s="1"/>
    </row>
    <row r="1059" spans="1:2" x14ac:dyDescent="0.2">
      <c r="B1059" s="1"/>
    </row>
    <row r="1060" spans="1:2" x14ac:dyDescent="0.2">
      <c r="B1060" s="1"/>
    </row>
    <row r="1061" spans="1:2" x14ac:dyDescent="0.2">
      <c r="B1061" s="1"/>
    </row>
    <row r="1062" spans="1:2" x14ac:dyDescent="0.2">
      <c r="B1062" s="1"/>
    </row>
    <row r="1063" spans="1:2" x14ac:dyDescent="0.2">
      <c r="B1063" s="1"/>
    </row>
    <row r="1064" spans="1:2" x14ac:dyDescent="0.2">
      <c r="B1064" s="1"/>
    </row>
    <row r="1065" spans="1:2" x14ac:dyDescent="0.2">
      <c r="B1065" s="1"/>
    </row>
    <row r="1066" spans="1:2" x14ac:dyDescent="0.2">
      <c r="B1066" s="1"/>
    </row>
    <row r="1067" spans="1:2" x14ac:dyDescent="0.2">
      <c r="B1067" s="1"/>
    </row>
    <row r="1068" spans="1:2" x14ac:dyDescent="0.2">
      <c r="B1068" s="1"/>
    </row>
    <row r="1069" spans="1:2" x14ac:dyDescent="0.2">
      <c r="B1069" s="1"/>
    </row>
    <row r="1070" spans="1:2" x14ac:dyDescent="0.2">
      <c r="B1070" s="1"/>
    </row>
    <row r="1071" spans="1:2" x14ac:dyDescent="0.2">
      <c r="B1071" s="1"/>
    </row>
    <row r="1072" spans="1:2" x14ac:dyDescent="0.2">
      <c r="B1072" s="1"/>
    </row>
    <row r="1073" spans="2:2" x14ac:dyDescent="0.2">
      <c r="B1073" s="1"/>
    </row>
    <row r="1074" spans="2:2" x14ac:dyDescent="0.2">
      <c r="B1074" s="1"/>
    </row>
    <row r="1075" spans="2:2" x14ac:dyDescent="0.2">
      <c r="B1075" s="1"/>
    </row>
    <row r="1076" spans="2:2" x14ac:dyDescent="0.2">
      <c r="B1076" s="1"/>
    </row>
    <row r="1077" spans="2:2" x14ac:dyDescent="0.2">
      <c r="B1077" s="1"/>
    </row>
    <row r="1078" spans="2:2" x14ac:dyDescent="0.2">
      <c r="B1078" s="1"/>
    </row>
    <row r="1079" spans="2:2" x14ac:dyDescent="0.2">
      <c r="B1079" s="1"/>
    </row>
    <row r="1080" spans="2:2" x14ac:dyDescent="0.2">
      <c r="B1080" s="1"/>
    </row>
    <row r="1081" spans="2:2" x14ac:dyDescent="0.2">
      <c r="B1081" s="1"/>
    </row>
    <row r="1082" spans="2:2" x14ac:dyDescent="0.2">
      <c r="B1082" s="1"/>
    </row>
    <row r="1083" spans="2:2" x14ac:dyDescent="0.2">
      <c r="B1083" s="1"/>
    </row>
    <row r="1084" spans="2:2" x14ac:dyDescent="0.2">
      <c r="B1084" s="1"/>
    </row>
    <row r="1085" spans="2:2" x14ac:dyDescent="0.2">
      <c r="B1085" s="1"/>
    </row>
    <row r="1086" spans="2:2" x14ac:dyDescent="0.2">
      <c r="B1086" s="1"/>
    </row>
    <row r="1087" spans="2:2" x14ac:dyDescent="0.2">
      <c r="B1087" s="1"/>
    </row>
    <row r="1088" spans="2:2" x14ac:dyDescent="0.2">
      <c r="B1088" s="1"/>
    </row>
    <row r="1089" spans="2:2" x14ac:dyDescent="0.2">
      <c r="B1089" s="1"/>
    </row>
    <row r="1090" spans="2:2" x14ac:dyDescent="0.2">
      <c r="B1090" s="1"/>
    </row>
    <row r="1091" spans="2:2" x14ac:dyDescent="0.2">
      <c r="B1091" s="1"/>
    </row>
    <row r="1092" spans="2:2" x14ac:dyDescent="0.2">
      <c r="B1092" s="1"/>
    </row>
    <row r="1093" spans="2:2" x14ac:dyDescent="0.2">
      <c r="B1093" s="1"/>
    </row>
    <row r="1094" spans="2:2" x14ac:dyDescent="0.2">
      <c r="B1094" s="1"/>
    </row>
    <row r="1095" spans="2:2" x14ac:dyDescent="0.2">
      <c r="B1095" s="1"/>
    </row>
    <row r="1096" spans="2:2" x14ac:dyDescent="0.2">
      <c r="B1096" s="1"/>
    </row>
    <row r="1097" spans="2:2" x14ac:dyDescent="0.2">
      <c r="B1097" s="1"/>
    </row>
    <row r="1098" spans="2:2" x14ac:dyDescent="0.2">
      <c r="B1098" s="1"/>
    </row>
    <row r="1099" spans="2:2" x14ac:dyDescent="0.2">
      <c r="B1099" s="1"/>
    </row>
    <row r="1100" spans="2:2" x14ac:dyDescent="0.2">
      <c r="B1100" s="1"/>
    </row>
    <row r="1101" spans="2:2" x14ac:dyDescent="0.2">
      <c r="B1101" s="1"/>
    </row>
    <row r="1102" spans="2:2" x14ac:dyDescent="0.2">
      <c r="B1102" s="1"/>
    </row>
    <row r="1103" spans="2:2" x14ac:dyDescent="0.2">
      <c r="B1103" s="1"/>
    </row>
    <row r="1104" spans="2:2" x14ac:dyDescent="0.2">
      <c r="B1104" s="1"/>
    </row>
    <row r="1105" spans="2:2" x14ac:dyDescent="0.2">
      <c r="B1105" s="1"/>
    </row>
    <row r="1106" spans="2:2" x14ac:dyDescent="0.2">
      <c r="B1106" s="1"/>
    </row>
    <row r="1107" spans="2:2" x14ac:dyDescent="0.2">
      <c r="B1107" s="1"/>
    </row>
    <row r="1108" spans="2:2" x14ac:dyDescent="0.2">
      <c r="B1108" s="1"/>
    </row>
    <row r="1109" spans="2:2" x14ac:dyDescent="0.2">
      <c r="B1109" s="1"/>
    </row>
    <row r="1110" spans="2:2" x14ac:dyDescent="0.2">
      <c r="B1110" s="1"/>
    </row>
    <row r="1111" spans="2:2" x14ac:dyDescent="0.2">
      <c r="B1111" s="1"/>
    </row>
    <row r="1112" spans="2:2" x14ac:dyDescent="0.2">
      <c r="B1112" s="1"/>
    </row>
    <row r="1113" spans="2:2" x14ac:dyDescent="0.2">
      <c r="B1113" s="1"/>
    </row>
    <row r="1114" spans="2:2" x14ac:dyDescent="0.2">
      <c r="B1114" s="1"/>
    </row>
    <row r="1115" spans="2:2" x14ac:dyDescent="0.2">
      <c r="B1115" s="1"/>
    </row>
    <row r="1116" spans="2:2" x14ac:dyDescent="0.2">
      <c r="B1116" s="1"/>
    </row>
    <row r="1117" spans="2:2" x14ac:dyDescent="0.2">
      <c r="B1117" s="1"/>
    </row>
    <row r="1118" spans="2:2" x14ac:dyDescent="0.2">
      <c r="B1118" s="1"/>
    </row>
    <row r="1119" spans="2:2" x14ac:dyDescent="0.2">
      <c r="B1119" s="1"/>
    </row>
    <row r="1120" spans="2:2" x14ac:dyDescent="0.2">
      <c r="B1120" s="1"/>
    </row>
    <row r="1121" spans="2:2" x14ac:dyDescent="0.2">
      <c r="B1121" s="1"/>
    </row>
    <row r="1122" spans="2:2" x14ac:dyDescent="0.2">
      <c r="B1122" s="1"/>
    </row>
    <row r="1123" spans="2:2" x14ac:dyDescent="0.2">
      <c r="B1123" s="1"/>
    </row>
    <row r="1124" spans="2:2" x14ac:dyDescent="0.2">
      <c r="B1124" s="1"/>
    </row>
    <row r="1125" spans="2:2" x14ac:dyDescent="0.2">
      <c r="B1125" s="1"/>
    </row>
    <row r="1126" spans="2:2" x14ac:dyDescent="0.2">
      <c r="B1126" s="1"/>
    </row>
    <row r="1127" spans="2:2" x14ac:dyDescent="0.2">
      <c r="B1127" s="1"/>
    </row>
    <row r="1128" spans="2:2" x14ac:dyDescent="0.2">
      <c r="B1128" s="1"/>
    </row>
    <row r="1129" spans="2:2" x14ac:dyDescent="0.2">
      <c r="B1129" s="1"/>
    </row>
    <row r="1130" spans="2:2" x14ac:dyDescent="0.2">
      <c r="B1130" s="1"/>
    </row>
    <row r="1131" spans="2:2" x14ac:dyDescent="0.2">
      <c r="B1131" s="1"/>
    </row>
    <row r="1132" spans="2:2" x14ac:dyDescent="0.2">
      <c r="B1132" s="1"/>
    </row>
    <row r="1133" spans="2:2" x14ac:dyDescent="0.2">
      <c r="B1133" s="1"/>
    </row>
    <row r="1134" spans="2:2" x14ac:dyDescent="0.2">
      <c r="B1134" s="1"/>
    </row>
    <row r="1135" spans="2:2" x14ac:dyDescent="0.2">
      <c r="B1135" s="1"/>
    </row>
    <row r="1136" spans="2:2" x14ac:dyDescent="0.2">
      <c r="B1136" s="1"/>
    </row>
    <row r="1137" spans="2:2" x14ac:dyDescent="0.2">
      <c r="B1137" s="1"/>
    </row>
    <row r="1138" spans="2:2" x14ac:dyDescent="0.2">
      <c r="B1138" s="1"/>
    </row>
    <row r="1139" spans="2:2" x14ac:dyDescent="0.2">
      <c r="B1139" s="1"/>
    </row>
    <row r="1140" spans="2:2" x14ac:dyDescent="0.2">
      <c r="B1140" s="1"/>
    </row>
    <row r="1141" spans="2:2" x14ac:dyDescent="0.2">
      <c r="B1141" s="1"/>
    </row>
    <row r="1142" spans="2:2" x14ac:dyDescent="0.2">
      <c r="B1142" s="1"/>
    </row>
    <row r="1143" spans="2:2" x14ac:dyDescent="0.2">
      <c r="B1143" s="1"/>
    </row>
    <row r="1144" spans="2:2" x14ac:dyDescent="0.2">
      <c r="B1144" s="1"/>
    </row>
    <row r="1145" spans="2:2" x14ac:dyDescent="0.2">
      <c r="B1145" s="1"/>
    </row>
    <row r="1146" spans="2:2" x14ac:dyDescent="0.2">
      <c r="B1146" s="1"/>
    </row>
    <row r="1147" spans="2:2" x14ac:dyDescent="0.2">
      <c r="B1147" s="1"/>
    </row>
    <row r="1148" spans="2:2" x14ac:dyDescent="0.2">
      <c r="B1148" s="1"/>
    </row>
    <row r="1149" spans="2:2" x14ac:dyDescent="0.2">
      <c r="B1149" s="1"/>
    </row>
    <row r="1150" spans="2:2" x14ac:dyDescent="0.2">
      <c r="B1150" s="1"/>
    </row>
    <row r="1151" spans="2:2" x14ac:dyDescent="0.2">
      <c r="B1151" s="1"/>
    </row>
    <row r="1152" spans="2:2" x14ac:dyDescent="0.2">
      <c r="B1152" s="1"/>
    </row>
    <row r="1153" spans="2:2" x14ac:dyDescent="0.2">
      <c r="B1153" s="1"/>
    </row>
    <row r="1154" spans="2:2" x14ac:dyDescent="0.2">
      <c r="B1154" s="1"/>
    </row>
    <row r="1155" spans="2:2" x14ac:dyDescent="0.2">
      <c r="B1155" s="1"/>
    </row>
    <row r="1156" spans="2:2" x14ac:dyDescent="0.2">
      <c r="B1156" s="1"/>
    </row>
    <row r="1157" spans="2:2" x14ac:dyDescent="0.2">
      <c r="B1157" s="1"/>
    </row>
    <row r="1158" spans="2:2" x14ac:dyDescent="0.2">
      <c r="B1158" s="1"/>
    </row>
    <row r="1159" spans="2:2" x14ac:dyDescent="0.2">
      <c r="B1159" s="1"/>
    </row>
    <row r="1160" spans="2:2" x14ac:dyDescent="0.2">
      <c r="B1160" s="1"/>
    </row>
    <row r="1161" spans="2:2" x14ac:dyDescent="0.2">
      <c r="B1161" s="1"/>
    </row>
    <row r="1162" spans="2:2" x14ac:dyDescent="0.2">
      <c r="B1162" s="1"/>
    </row>
    <row r="1163" spans="2:2" x14ac:dyDescent="0.2">
      <c r="B1163" s="1"/>
    </row>
    <row r="1164" spans="2:2" x14ac:dyDescent="0.2">
      <c r="B1164" s="1"/>
    </row>
    <row r="1165" spans="2:2" x14ac:dyDescent="0.2">
      <c r="B1165" s="1"/>
    </row>
    <row r="1166" spans="2:2" x14ac:dyDescent="0.2">
      <c r="B1166" s="1"/>
    </row>
    <row r="1167" spans="2:2" x14ac:dyDescent="0.2">
      <c r="B1167" s="1"/>
    </row>
    <row r="1168" spans="2:2" x14ac:dyDescent="0.2">
      <c r="B1168" s="1"/>
    </row>
    <row r="1169" spans="2:2" x14ac:dyDescent="0.2">
      <c r="B1169" s="1"/>
    </row>
    <row r="1170" spans="2:2" x14ac:dyDescent="0.2">
      <c r="B1170" s="1"/>
    </row>
    <row r="1171" spans="2:2" x14ac:dyDescent="0.2">
      <c r="B1171" s="1"/>
    </row>
    <row r="1172" spans="2:2" x14ac:dyDescent="0.2">
      <c r="B1172" s="1"/>
    </row>
    <row r="1173" spans="2:2" x14ac:dyDescent="0.2">
      <c r="B1173" s="1"/>
    </row>
    <row r="1174" spans="2:2" x14ac:dyDescent="0.2">
      <c r="B1174" s="1"/>
    </row>
    <row r="1175" spans="2:2" x14ac:dyDescent="0.2">
      <c r="B1175" s="1"/>
    </row>
    <row r="1176" spans="2:2" x14ac:dyDescent="0.2">
      <c r="B1176" s="1"/>
    </row>
    <row r="1177" spans="2:2" x14ac:dyDescent="0.2">
      <c r="B1177" s="1"/>
    </row>
    <row r="1178" spans="2:2" x14ac:dyDescent="0.2">
      <c r="B1178" s="1"/>
    </row>
    <row r="1179" spans="2:2" x14ac:dyDescent="0.2">
      <c r="B1179" s="1"/>
    </row>
    <row r="1180" spans="2:2" x14ac:dyDescent="0.2">
      <c r="B1180" s="1"/>
    </row>
    <row r="1181" spans="2:2" x14ac:dyDescent="0.2">
      <c r="B1181" s="1"/>
    </row>
    <row r="1182" spans="2:2" x14ac:dyDescent="0.2">
      <c r="B1182" s="1"/>
    </row>
    <row r="1183" spans="2:2" x14ac:dyDescent="0.2">
      <c r="B1183" s="1"/>
    </row>
    <row r="1184" spans="2:2" x14ac:dyDescent="0.2">
      <c r="B1184" s="1"/>
    </row>
    <row r="1185" spans="2:2" x14ac:dyDescent="0.2">
      <c r="B1185" s="1"/>
    </row>
    <row r="1186" spans="2:2" x14ac:dyDescent="0.2">
      <c r="B1186" s="1"/>
    </row>
    <row r="1187" spans="2:2" x14ac:dyDescent="0.2">
      <c r="B1187" s="1"/>
    </row>
    <row r="1188" spans="2:2" x14ac:dyDescent="0.2">
      <c r="B1188" s="1"/>
    </row>
    <row r="1189" spans="2:2" x14ac:dyDescent="0.2">
      <c r="B1189" s="1"/>
    </row>
    <row r="1190" spans="2:2" x14ac:dyDescent="0.2">
      <c r="B1190" s="1"/>
    </row>
    <row r="1191" spans="2:2" x14ac:dyDescent="0.2">
      <c r="B1191" s="1"/>
    </row>
    <row r="1192" spans="2:2" x14ac:dyDescent="0.2">
      <c r="B1192" s="1"/>
    </row>
  </sheetData>
  <mergeCells count="11">
    <mergeCell ref="A13:H13"/>
    <mergeCell ref="B1:H1"/>
    <mergeCell ref="A2:H2"/>
    <mergeCell ref="A8:H8"/>
    <mergeCell ref="A11:H11"/>
    <mergeCell ref="A12:H12"/>
    <mergeCell ref="A17:A18"/>
    <mergeCell ref="B17:B18"/>
    <mergeCell ref="C17:C18"/>
    <mergeCell ref="D17:G17"/>
    <mergeCell ref="H17:H18"/>
  </mergeCells>
  <pageMargins left="0.11811023622047245" right="0.11811023622047245" top="0.74803149606299213" bottom="0.35433070866141736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ССРСС-1_2000</vt:lpstr>
      <vt:lpstr>ССРСС-1_4кв.2020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Лилия_А</dc:creator>
  <cp:lastModifiedBy>Абарина Елена Борисовна</cp:lastModifiedBy>
  <cp:lastPrinted>2021-03-18T12:19:21Z</cp:lastPrinted>
  <dcterms:created xsi:type="dcterms:W3CDTF">2021-03-18T07:39:38Z</dcterms:created>
  <dcterms:modified xsi:type="dcterms:W3CDTF">2021-05-28T10:58:45Z</dcterms:modified>
</cp:coreProperties>
</file>