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ОК Ташла\"/>
    </mc:Choice>
  </mc:AlternateContent>
  <xr:revisionPtr revIDLastSave="0" documentId="13_ncr:1_{8F886835-5E32-4C4F-BB3F-AE4DBC9C818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чет НЦС" sheetId="1" r:id="rId1"/>
    <sheet name="Расчет аренды" sheetId="2" state="hidden" r:id="rId2"/>
    <sheet name="замечания 23.09" sheetId="3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7" i="1" l="1"/>
  <c r="G37" i="1" l="1"/>
  <c r="G29" i="1" l="1"/>
  <c r="G49" i="1"/>
  <c r="G46" i="1"/>
  <c r="G47" i="1" s="1"/>
  <c r="G48" i="1" s="1"/>
  <c r="G45" i="1"/>
  <c r="G20" i="1" l="1"/>
  <c r="G60" i="1" l="1"/>
  <c r="G33" i="1"/>
  <c r="G25" i="1"/>
  <c r="D19" i="2"/>
  <c r="E19" i="2" s="1"/>
  <c r="F19" i="2" s="1"/>
  <c r="G19" i="2" s="1"/>
  <c r="G73" i="1"/>
  <c r="H71" i="1"/>
  <c r="G68" i="1"/>
  <c r="F56" i="1"/>
  <c r="G56" i="1" s="1"/>
  <c r="G57" i="1" s="1"/>
  <c r="G58" i="1" s="1"/>
  <c r="G59" i="1" s="1"/>
  <c r="G54" i="1"/>
  <c r="F50" i="1"/>
  <c r="G50" i="1" s="1"/>
  <c r="G51" i="1" s="1"/>
  <c r="G52" i="1" s="1"/>
  <c r="G53" i="1" s="1"/>
  <c r="G44" i="1"/>
  <c r="G77" i="1" s="1"/>
  <c r="G39" i="1"/>
  <c r="G40" i="1" s="1"/>
  <c r="G41" i="1" s="1"/>
  <c r="G42" i="1" s="1"/>
  <c r="G43" i="1" s="1"/>
  <c r="G61" i="1" s="1"/>
  <c r="G35" i="1"/>
  <c r="G36" i="1" s="1"/>
  <c r="G30" i="1"/>
  <c r="G31" i="1" s="1"/>
  <c r="G32" i="1" s="1"/>
  <c r="G26" i="1"/>
  <c r="G27" i="1" s="1"/>
  <c r="G28" i="1" s="1"/>
  <c r="G22" i="1"/>
  <c r="G23" i="1" s="1"/>
  <c r="G24" i="1" s="1"/>
  <c r="G17" i="1"/>
  <c r="G18" i="1" s="1"/>
  <c r="G19" i="1" s="1"/>
  <c r="G69" i="1" l="1"/>
  <c r="G72" i="1" s="1"/>
  <c r="G74" i="1" s="1"/>
  <c r="G21" i="2"/>
  <c r="G23" i="2" s="1"/>
  <c r="G75" i="1" l="1"/>
  <c r="G76" i="1" s="1"/>
</calcChain>
</file>

<file path=xl/sharedStrings.xml><?xml version="1.0" encoding="utf-8"?>
<sst xmlns="http://schemas.openxmlformats.org/spreadsheetml/2006/main" count="165" uniqueCount="122">
  <si>
    <t>Утверждаю:</t>
  </si>
  <si>
    <t>Расчет предполагаемой (предельной) стоимости строительства (реконструкции) объекта капитального строительства</t>
  </si>
  <si>
    <t>№ п/п</t>
  </si>
  <si>
    <t>Наименование объекта строительства</t>
  </si>
  <si>
    <t>Обоснование</t>
  </si>
  <si>
    <t>Единица измерения</t>
  </si>
  <si>
    <t>Количество</t>
  </si>
  <si>
    <t>Стоимость в уровне цен на I квартал 2022</t>
  </si>
  <si>
    <t>Стоимость единицы, тыс. руб.</t>
  </si>
  <si>
    <t>Стоимость всего, тыс. руб.</t>
  </si>
  <si>
    <t>Замечания</t>
  </si>
  <si>
    <t>I. Затраты, определяемые по показателям НЦС 2022</t>
  </si>
  <si>
    <t>1</t>
  </si>
  <si>
    <t>Физкультурно-оздоровительные комплексы на 24 посещения в смену</t>
  </si>
  <si>
    <t>табл. 05-02-001-01</t>
  </si>
  <si>
    <t>1 посещение в смену</t>
  </si>
  <si>
    <t>Коэффициент перехода от базового района  (Самарская обл.)</t>
  </si>
  <si>
    <t>ОУ п.24 табл. 3</t>
  </si>
  <si>
    <t>Коэффициент, учитывающий изменение стоимости строительства, связанные с регионально-климатическими условиями IV температурная зона</t>
  </si>
  <si>
    <t>ОУ п.25 табл. 5</t>
  </si>
  <si>
    <t xml:space="preserve"> -  в том числе ПИР </t>
  </si>
  <si>
    <t>2</t>
  </si>
  <si>
    <t>Малые архитектурные формы  НЦС  81-02-16-2022</t>
  </si>
  <si>
    <t>2.1</t>
  </si>
  <si>
    <t xml:space="preserve">Светильники на стальных опорах с люминисцентными лампами </t>
  </si>
  <si>
    <t>табл.16-07-001-02</t>
  </si>
  <si>
    <t>100 м2 территории</t>
  </si>
  <si>
    <t>ОУ п.24 табл.4</t>
  </si>
  <si>
    <t>ОУ п.25 табл. 6</t>
  </si>
  <si>
    <t>2.2</t>
  </si>
  <si>
    <t>100 м2 покрытия</t>
  </si>
  <si>
    <t>Ограждения по металлическим столбам из готовых металлических панелей решетчатых высотой 2,5 м
L=240 м</t>
  </si>
  <si>
    <t>табл.16-05-005-01</t>
  </si>
  <si>
    <t>100 м пог.</t>
  </si>
  <si>
    <t>3</t>
  </si>
  <si>
    <t>Озеленение НЦС  81-02-17-2022</t>
  </si>
  <si>
    <t>3.1</t>
  </si>
  <si>
    <t>Озеленение территорий сортивных объектов с площадью газонов 30% от общей территории</t>
  </si>
  <si>
    <t xml:space="preserve">табл.17-02-004-01
</t>
  </si>
  <si>
    <t>Коэффициент перехода от базового района (Самарская обл.)</t>
  </si>
  <si>
    <t>ОУ п.19, табл.1</t>
  </si>
  <si>
    <t>4</t>
  </si>
  <si>
    <t>1 км</t>
  </si>
  <si>
    <t>Наружные сети водоснабжения НЦС 81-02-14-2022</t>
  </si>
  <si>
    <t>5</t>
  </si>
  <si>
    <t xml:space="preserve">Наружные инженерные сети водоснабжения из полиэтилетоных труб, разработка сухого грунта в отвал, без креплений диаметром 110 глубиной 2 м </t>
  </si>
  <si>
    <t>табл. 14-06-001-02</t>
  </si>
  <si>
    <t>Коэффициент на транспортировку разработанного грунта с погрузкой в автомобиль-самосвал на расстояние 1 км, при устройстве траншей с откосами без креплений</t>
  </si>
  <si>
    <t>ОУ п.16 табл. 1</t>
  </si>
  <si>
    <t>Коэффициент устройство водовода</t>
  </si>
  <si>
    <t>ОУ п.18 табл. 4</t>
  </si>
  <si>
    <t>ОУ п.29 табл. 11</t>
  </si>
  <si>
    <t>ОУ п.30 табл. 13</t>
  </si>
  <si>
    <t>6</t>
  </si>
  <si>
    <t>8</t>
  </si>
  <si>
    <t>Кабель силовой с медными жилами с изоляцией из ПВХ, с броней из стальных оцинкованных лент, без подушки под броней, в защитном шланге из ПВХ, напряжением 1 кВ, число жил - 4 и сечением 240 мм2
(применительно)</t>
  </si>
  <si>
    <t>табл. 12-01-009-09</t>
  </si>
  <si>
    <t>Коэффициент при прокладке в одной траншее 4-х кабелей</t>
  </si>
  <si>
    <t>ОУ п.21</t>
  </si>
  <si>
    <t>ОУ п.23 табл. 2</t>
  </si>
  <si>
    <t>ОУ п.24 табл. 4</t>
  </si>
  <si>
    <t>Наружные сети электроснабжения (резервный кабель)  НЦС 81-02-12-2022</t>
  </si>
  <si>
    <t>ИТОГО затраты по сборникам НЦС 2022:</t>
  </si>
  <si>
    <t>II. Затраты, определяемые по иным расчетным обоснованиям</t>
  </si>
  <si>
    <t>Технологические присоединения:</t>
  </si>
  <si>
    <t>Итого "Технологическое присоединение"</t>
  </si>
  <si>
    <t>ИТОГО затраты, определяемые по иным расчетным обоснованиям:</t>
  </si>
  <si>
    <t>ИТОГО по главам I-II:</t>
  </si>
  <si>
    <t>Расчет прогнозного индекса-дефлятора</t>
  </si>
  <si>
    <t>Прогноз индексов-дефляторов и индексов цен производителей Минэкономразвития от 30.09.2021</t>
  </si>
  <si>
    <t xml:space="preserve">Индекс прогнозной инфляции на период строительства 2022 - 2024 
</t>
  </si>
  <si>
    <t>С 24.04.2021 Минэкономразвития РФ актуализировало индексы прогнозной инфляции на 2021-2024 гг. Согласно обновленным данным, размещенных на официальном сайте, индекс инфляции на 2022 год составляет 105,3%, 2023 составляет 105,5%.</t>
  </si>
  <si>
    <t>откорректировано</t>
  </si>
  <si>
    <t>в т.ч. ПИР</t>
  </si>
  <si>
    <t>Включить в состав стоимости за итогом перед НДС затраты на содержание технического заказчика и содержание службы Заказчика застройщика в размере 3,5%</t>
  </si>
  <si>
    <t>Итого</t>
  </si>
  <si>
    <t xml:space="preserve">НДС 20%
</t>
  </si>
  <si>
    <t>Налоговый кодекс РФ</t>
  </si>
  <si>
    <t>%</t>
  </si>
  <si>
    <t>ВСЕГО стоимость строительства с учетом НДС:</t>
  </si>
  <si>
    <t xml:space="preserve">Расчет арендной платы за земельный участок </t>
  </si>
  <si>
    <t>с кадастровым номером 62:29:0060011:16</t>
  </si>
  <si>
    <t>Период строительства : апрель 2022 г  - декабрь 2023 г</t>
  </si>
  <si>
    <t>21 месяц</t>
  </si>
  <si>
    <t>Основание для расчета:</t>
  </si>
  <si>
    <t>1. Постановление Правительства Рязанской области от 26.02.2008 № 45 "Об утверждении порядка определения размера арендной платы, порядка, условий и срока внесения арендной платы, порядка, условий и срока внесения арендной платы за земельные участки, государственная собственность на которые не разграничена, на территории Рязанской области".</t>
  </si>
  <si>
    <t>2. Постановление Администрации города Рязани от 22.12.2020 № 4857 "Об арендной плате за земельные участки, государственная собственность на которые не разграничена, в  2021 году.</t>
  </si>
  <si>
    <r>
      <t xml:space="preserve">АП </t>
    </r>
    <r>
      <rPr>
        <vertAlign val="subscript"/>
        <sz val="12"/>
        <color rgb="FF000000"/>
        <rFont val="Times New Roman"/>
      </rPr>
      <t>2021</t>
    </r>
    <r>
      <rPr>
        <sz val="12"/>
        <color rgb="FF000000"/>
        <rFont val="Times New Roman"/>
      </rPr>
      <t xml:space="preserve"> = Сб х S х К1 х К2</t>
    </r>
  </si>
  <si>
    <t>АП - размер годовой арендной платы (руб.);</t>
  </si>
  <si>
    <t>Сб - базовая ставка арендной платы за м2 земельного участка в расчете на год (руб./м2);</t>
  </si>
  <si>
    <t>S = площадь земельного участка;</t>
  </si>
  <si>
    <t>К1 - коэф-т к базовой ставке арендной платы в зависимости от вида использования земельных участков;</t>
  </si>
  <si>
    <t>К2 - коэф-т в случае возобновления договора на неопредленный срок, продления срока действия договора аренды, переданного под объекты строительства.</t>
  </si>
  <si>
    <r>
      <t>АП</t>
    </r>
    <r>
      <rPr>
        <vertAlign val="subscript"/>
        <sz val="12"/>
        <color rgb="FF000000"/>
        <rFont val="Times New Roman"/>
      </rPr>
      <t xml:space="preserve">2021 </t>
    </r>
    <r>
      <rPr>
        <sz val="12"/>
        <color rgb="FF000000"/>
        <rFont val="Times New Roman"/>
      </rPr>
      <t>= 96,8360х31287,30х0,3 = 908 921,09 руб./год  (75 743,42 - в месяц)</t>
    </r>
  </si>
  <si>
    <r>
      <t>АП</t>
    </r>
    <r>
      <rPr>
        <vertAlign val="subscript"/>
        <sz val="12"/>
        <color rgb="FF000000"/>
        <rFont val="Times New Roman"/>
      </rPr>
      <t>апрель-декабрь2022</t>
    </r>
    <r>
      <rPr>
        <sz val="12"/>
        <color rgb="FF000000"/>
        <rFont val="Times New Roman"/>
      </rPr>
      <t xml:space="preserve"> = 75 743,42*9*1,051 = 716 457,01 руб.</t>
    </r>
  </si>
  <si>
    <r>
      <t>АП</t>
    </r>
    <r>
      <rPr>
        <vertAlign val="subscript"/>
        <sz val="12"/>
        <color rgb="FF000000"/>
        <rFont val="Times New Roman"/>
      </rPr>
      <t>2023</t>
    </r>
    <r>
      <rPr>
        <sz val="12"/>
        <color rgb="FF000000"/>
        <rFont val="Times New Roman"/>
      </rPr>
      <t xml:space="preserve"> = 908 921,09*1,051*1,049 = 1 002 084,59 руб.</t>
    </r>
  </si>
  <si>
    <r>
      <t>АП</t>
    </r>
    <r>
      <rPr>
        <vertAlign val="subscript"/>
        <sz val="12"/>
        <color rgb="FF000000"/>
        <rFont val="Times New Roman"/>
      </rPr>
      <t xml:space="preserve"> (апрель2022-декабрь2023) </t>
    </r>
    <r>
      <rPr>
        <sz val="12"/>
        <color rgb="FF000000"/>
        <rFont val="Times New Roman"/>
      </rPr>
      <t>= 716 457,01+1 002 084,59 =</t>
    </r>
    <r>
      <rPr>
        <b/>
        <sz val="12"/>
        <color rgb="FF000000"/>
        <rFont val="Times New Roman"/>
      </rPr>
      <t xml:space="preserve"> 1 718 541,65</t>
    </r>
    <r>
      <rPr>
        <sz val="12"/>
        <color rgb="FF000000"/>
        <rFont val="Times New Roman"/>
      </rPr>
      <t xml:space="preserve"> руб.</t>
    </r>
  </si>
  <si>
    <t>«Общеобразовательная школа на 1100 мест в г. Рязани (МБОУ «Школа № 28»)».
Повторные замечания</t>
  </si>
  <si>
    <t>№№
пп</t>
  </si>
  <si>
    <t>№ позиции</t>
  </si>
  <si>
    <t>Обоснование*</t>
  </si>
  <si>
    <t>Наименование объекта строительства*</t>
  </si>
  <si>
    <t>Замечание*</t>
  </si>
  <si>
    <t>п.12</t>
  </si>
  <si>
    <t>Прогноз индексов-дефляторов и индексов цен производителей Минэкономразвития</t>
  </si>
  <si>
    <t xml:space="preserve">Применить  в составе расчета индексы-дефляторы, учитывающие инфляционные процессы на период строительства на основании приказа Минстроя России от 23.12.2019 г. № 841/пр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в сфере градостроительной деятельности (за исключением территориального планирования) и Методики составления сметы контракта, предметом которого являются строительство, реконструкция объектов капитального строительства".
Использовать для расчета Годовой индекс прогнозной инфляции, опубликованный на сайте Минэкономразвития России, по строке "Инвестиции в основной капитал" для соответствующего периода реализации проекта строительства.  Примененный метод расчета индексов-дефляторов  в Расчет предполагаемой (предельной) стоимости строительства (реконструкции) объекта капитального строительства по МДС 81-02-12-2011 утратил силу. </t>
  </si>
  <si>
    <t>И.о. руководителя управления строительства и ЖКХ администрации м.р. Ставропольскийй Самарской области</t>
  </si>
  <si>
    <t>____________Н.И.Котелев</t>
  </si>
  <si>
    <t>"Проектирование и строительство спортивного комплекса в с.Ташла с.п. Мусорка муниципального района Ставропольский Самарской области"</t>
  </si>
  <si>
    <t>Спортивные здания и сооружения НЦС 81-02-05-2022</t>
  </si>
  <si>
    <t>2.3</t>
  </si>
  <si>
    <r>
      <rPr>
        <b/>
        <sz val="11"/>
        <color rgb="FF000000"/>
        <rFont val="Times New Roman"/>
      </rPr>
      <t>Водоснабжение</t>
    </r>
    <r>
      <rPr>
        <sz val="11"/>
        <color rgb="FF000000"/>
        <rFont val="Times New Roman"/>
      </rPr>
      <t xml:space="preserve"> 
(Стоимость:  76/1,2=63,33 тыс.руб.)</t>
    </r>
  </si>
  <si>
    <t xml:space="preserve">Наружные инженерные сети канализации из полиэтилетоных труб, разработка сухого грунта в отвал, без креплений диаметром 160 глубиной 2 м </t>
  </si>
  <si>
    <t>табл. 14-07-001-02</t>
  </si>
  <si>
    <t>табл.16-06-002-02</t>
  </si>
  <si>
    <t>Площадки, дорожки, тротуары шириной от 2,6 до 6м с покрытием из асфальтобетонной смеси 2-х слойные
(прим. парковка) S=1000 м2</t>
  </si>
  <si>
    <t>7</t>
  </si>
  <si>
    <t>8.1</t>
  </si>
  <si>
    <t>8.2</t>
  </si>
  <si>
    <t>8.3</t>
  </si>
  <si>
    <t>Поставка блочно-модульной котельной мощностью 95 кВт (Стоимость 2550,40/1,2=2125,33 тыс.руб.)</t>
  </si>
  <si>
    <t>Газоснабжение (Стоимость 30,0/1,2=25,0 тыс.руб)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</si>
</sst>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₽"/>
    <numFmt numFmtId="165" formatCode="#,##0\ _₽"/>
    <numFmt numFmtId="166" formatCode="0.000"/>
    <numFmt numFmtId="167" formatCode="0.0000"/>
    <numFmt numFmtId="168" formatCode="0.00000"/>
  </numFmts>
  <fonts count="28" x14ac:knownFonts="1">
    <font>
      <sz val="11"/>
      <color rgb="FF000000"/>
      <name val="Calibri"/>
    </font>
    <font>
      <sz val="10"/>
      <name val="Times New Roman"/>
    </font>
    <font>
      <sz val="14"/>
      <name val="Times New Roman"/>
    </font>
    <font>
      <sz val="16"/>
      <name val="Times New Roman"/>
    </font>
    <font>
      <sz val="11"/>
      <name val="Calibri"/>
    </font>
    <font>
      <b/>
      <sz val="11"/>
      <color rgb="FF000000"/>
      <name val="Times New Roman"/>
    </font>
    <font>
      <b/>
      <sz val="11"/>
      <name val="Times New Roman"/>
    </font>
    <font>
      <sz val="11"/>
      <color rgb="FF000000"/>
      <name val="Times New Roman"/>
    </font>
    <font>
      <sz val="11"/>
      <name val="Times New Roman"/>
    </font>
    <font>
      <sz val="11"/>
      <color rgb="FF2F5496"/>
      <name val="Times New Roman"/>
    </font>
    <font>
      <i/>
      <sz val="11"/>
      <color rgb="FF2F5496"/>
      <name val="Times New Roman"/>
    </font>
    <font>
      <i/>
      <sz val="11"/>
      <name val="Times New Roman"/>
    </font>
    <font>
      <b/>
      <i/>
      <u/>
      <sz val="11"/>
      <color rgb="FF000000"/>
      <name val="Times New Roman"/>
    </font>
    <font>
      <i/>
      <sz val="11"/>
      <color rgb="FF000000"/>
      <name val="Times New Roman"/>
    </font>
    <font>
      <i/>
      <sz val="11"/>
      <color rgb="FF000000"/>
      <name val="Calibri"/>
    </font>
    <font>
      <sz val="11"/>
      <name val="Calibri"/>
    </font>
    <font>
      <b/>
      <sz val="11"/>
      <color rgb="FF2F5496"/>
      <name val="Times New Roman"/>
    </font>
    <font>
      <b/>
      <sz val="11"/>
      <color rgb="FF0070C0"/>
      <name val="Times New Roman"/>
    </font>
    <font>
      <b/>
      <sz val="11"/>
      <color rgb="FF000000"/>
      <name val="Calibri"/>
    </font>
    <font>
      <b/>
      <i/>
      <sz val="11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u/>
      <sz val="12"/>
      <color rgb="FF000000"/>
      <name val="Times New Roman"/>
    </font>
    <font>
      <vertAlign val="subscript"/>
      <sz val="12"/>
      <color rgb="FF000000"/>
      <name val="Times New Roman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 applyFont="1" applyAlignment="1"/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top"/>
    </xf>
    <xf numFmtId="0" fontId="2" fillId="0" borderId="0" xfId="0" applyFont="1"/>
    <xf numFmtId="0" fontId="3" fillId="0" borderId="0" xfId="0" applyFont="1"/>
    <xf numFmtId="0" fontId="0" fillId="0" borderId="0" xfId="0" applyFont="1" applyAlignment="1">
      <alignment horizontal="center" vertical="center"/>
    </xf>
    <xf numFmtId="0" fontId="0" fillId="2" borderId="4" xfId="0" applyFont="1" applyFill="1" applyBorder="1"/>
    <xf numFmtId="164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2" borderId="4" xfId="0" applyFont="1" applyFill="1" applyBorder="1" applyAlignment="1">
      <alignment wrapText="1"/>
    </xf>
    <xf numFmtId="0" fontId="6" fillId="0" borderId="9" xfId="0" applyFont="1" applyBorder="1" applyAlignment="1">
      <alignment vertical="center" wrapText="1"/>
    </xf>
    <xf numFmtId="2" fontId="6" fillId="0" borderId="9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right" vertical="center" wrapText="1"/>
    </xf>
    <xf numFmtId="49" fontId="9" fillId="0" borderId="11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165" fontId="10" fillId="0" borderId="9" xfId="0" applyNumberFormat="1" applyFont="1" applyBorder="1" applyAlignment="1">
      <alignment horizontal="center" vertical="center"/>
    </xf>
    <xf numFmtId="164" fontId="10" fillId="0" borderId="9" xfId="0" applyNumberFormat="1" applyFont="1" applyBorder="1" applyAlignment="1">
      <alignment vertical="center"/>
    </xf>
    <xf numFmtId="164" fontId="10" fillId="2" borderId="9" xfId="0" applyNumberFormat="1" applyFont="1" applyFill="1" applyBorder="1" applyAlignment="1">
      <alignment vertical="center"/>
    </xf>
    <xf numFmtId="49" fontId="6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165" fontId="8" fillId="2" borderId="9" xfId="0" applyNumberFormat="1" applyFont="1" applyFill="1" applyBorder="1" applyAlignment="1">
      <alignment horizontal="center" vertical="center"/>
    </xf>
    <xf numFmtId="2" fontId="8" fillId="2" borderId="9" xfId="0" applyNumberFormat="1" applyFont="1" applyFill="1" applyBorder="1" applyAlignment="1">
      <alignment horizontal="right" vertical="center"/>
    </xf>
    <xf numFmtId="4" fontId="8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165" fontId="5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164" fontId="11" fillId="2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 vertical="center"/>
    </xf>
    <xf numFmtId="167" fontId="5" fillId="0" borderId="9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/>
    </xf>
    <xf numFmtId="4" fontId="13" fillId="0" borderId="9" xfId="0" applyNumberFormat="1" applyFon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5" fillId="2" borderId="4" xfId="0" applyFont="1" applyFill="1" applyBorder="1" applyAlignment="1">
      <alignment horizontal="center"/>
    </xf>
    <xf numFmtId="0" fontId="7" fillId="0" borderId="9" xfId="0" applyFont="1" applyBorder="1" applyAlignment="1">
      <alignment vertical="center"/>
    </xf>
    <xf numFmtId="49" fontId="5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/>
    </xf>
    <xf numFmtId="4" fontId="6" fillId="2" borderId="9" xfId="0" applyNumberFormat="1" applyFont="1" applyFill="1" applyBorder="1" applyAlignment="1">
      <alignment horizontal="right" vertic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2" borderId="4" xfId="0" applyFont="1" applyFill="1" applyBorder="1"/>
    <xf numFmtId="0" fontId="7" fillId="0" borderId="9" xfId="0" applyFont="1" applyBorder="1" applyAlignment="1">
      <alignment horizontal="center" vertical="center"/>
    </xf>
    <xf numFmtId="166" fontId="7" fillId="0" borderId="9" xfId="0" applyNumberFormat="1" applyFont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7" fontId="0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167" fontId="5" fillId="0" borderId="9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9" fontId="5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vertical="center"/>
    </xf>
    <xf numFmtId="4" fontId="6" fillId="3" borderId="9" xfId="0" applyNumberFormat="1" applyFont="1" applyFill="1" applyBorder="1" applyAlignment="1">
      <alignment horizontal="right" vertical="center"/>
    </xf>
    <xf numFmtId="4" fontId="0" fillId="0" borderId="0" xfId="0" applyNumberFormat="1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2" borderId="4" xfId="0" applyFont="1" applyFill="1" applyBorder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21" fillId="0" borderId="0" xfId="0" applyFont="1" applyAlignment="1">
      <alignment horizontal="left" vertical="top" wrapText="1"/>
    </xf>
    <xf numFmtId="4" fontId="21" fillId="0" borderId="0" xfId="0" applyNumberFormat="1" applyFont="1"/>
    <xf numFmtId="4" fontId="20" fillId="0" borderId="0" xfId="0" applyNumberFormat="1" applyFont="1"/>
    <xf numFmtId="0" fontId="0" fillId="0" borderId="9" xfId="0" applyFont="1" applyBorder="1" applyAlignment="1">
      <alignment wrapText="1"/>
    </xf>
    <xf numFmtId="0" fontId="0" fillId="0" borderId="9" xfId="0" applyFont="1" applyBorder="1"/>
    <xf numFmtId="0" fontId="0" fillId="0" borderId="9" xfId="0" applyFont="1" applyBorder="1" applyAlignment="1">
      <alignment horizontal="center"/>
    </xf>
    <xf numFmtId="16" fontId="0" fillId="0" borderId="9" xfId="0" applyNumberFormat="1" applyFont="1" applyBorder="1" applyAlignment="1">
      <alignment horizontal="left"/>
    </xf>
    <xf numFmtId="0" fontId="0" fillId="0" borderId="9" xfId="0" applyFont="1" applyBorder="1" applyAlignment="1">
      <alignment vertical="top" wrapText="1"/>
    </xf>
    <xf numFmtId="0" fontId="0" fillId="0" borderId="0" xfId="0" applyFont="1" applyAlignment="1"/>
    <xf numFmtId="49" fontId="24" fillId="0" borderId="9" xfId="0" applyNumberFormat="1" applyFont="1" applyBorder="1" applyAlignment="1">
      <alignment horizontal="center" vertical="center"/>
    </xf>
    <xf numFmtId="0" fontId="25" fillId="0" borderId="9" xfId="0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center" vertical="center"/>
    </xf>
    <xf numFmtId="168" fontId="5" fillId="0" borderId="9" xfId="0" applyNumberFormat="1" applyFont="1" applyBorder="1" applyAlignment="1">
      <alignment horizontal="center" vertical="center" wrapText="1"/>
    </xf>
    <xf numFmtId="0" fontId="27" fillId="2" borderId="9" xfId="0" applyFont="1" applyFill="1" applyBorder="1" applyAlignment="1">
      <alignment vertical="center" wrapText="1"/>
    </xf>
    <xf numFmtId="0" fontId="27" fillId="2" borderId="9" xfId="0" applyFont="1" applyFill="1" applyBorder="1" applyAlignment="1">
      <alignment horizontal="center" vertical="center" wrapText="1"/>
    </xf>
    <xf numFmtId="4" fontId="24" fillId="0" borderId="9" xfId="0" applyNumberFormat="1" applyFont="1" applyFill="1" applyBorder="1" applyAlignment="1">
      <alignment horizontal="right" vertical="center" wrapText="1"/>
    </xf>
    <xf numFmtId="49" fontId="27" fillId="0" borderId="7" xfId="0" applyNumberFormat="1" applyFont="1" applyBorder="1" applyAlignment="1">
      <alignment horizontal="center" vertical="center"/>
    </xf>
    <xf numFmtId="49" fontId="24" fillId="0" borderId="9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167" fontId="0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49" fontId="5" fillId="0" borderId="6" xfId="0" applyNumberFormat="1" applyFont="1" applyBorder="1" applyAlignment="1">
      <alignment horizontal="right" vertical="center" wrapText="1"/>
    </xf>
    <xf numFmtId="0" fontId="4" fillId="0" borderId="10" xfId="0" applyFont="1" applyBorder="1"/>
    <xf numFmtId="0" fontId="4" fillId="0" borderId="7" xfId="0" applyFont="1" applyBorder="1"/>
    <xf numFmtId="49" fontId="6" fillId="0" borderId="6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right" vertical="center" wrapText="1"/>
    </xf>
    <xf numFmtId="49" fontId="5" fillId="0" borderId="5" xfId="0" applyNumberFormat="1" applyFont="1" applyBorder="1" applyAlignment="1">
      <alignment horizontal="center" vertical="center"/>
    </xf>
    <xf numFmtId="0" fontId="4" fillId="0" borderId="12" xfId="0" applyFont="1" applyBorder="1"/>
    <xf numFmtId="0" fontId="4" fillId="0" borderId="8" xfId="0" applyFont="1" applyBorder="1"/>
    <xf numFmtId="0" fontId="5" fillId="0" borderId="5" xfId="0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26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2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 vertical="top" wrapText="1"/>
    </xf>
    <xf numFmtId="0" fontId="0" fillId="0" borderId="13" xfId="0" applyFont="1" applyBorder="1" applyAlignment="1">
      <alignment horizontal="center" vertical="center" wrapText="1"/>
    </xf>
    <xf numFmtId="0" fontId="4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CCFF"/>
    <pageSetUpPr fitToPage="1"/>
  </sheetPr>
  <dimension ref="A1:O87"/>
  <sheetViews>
    <sheetView tabSelected="1" topLeftCell="A45" workbookViewId="0">
      <selection activeCell="K37" sqref="K37"/>
    </sheetView>
  </sheetViews>
  <sheetFormatPr defaultColWidth="14.42578125" defaultRowHeight="15" customHeight="1" x14ac:dyDescent="0.25"/>
  <cols>
    <col min="1" max="1" width="9.140625" customWidth="1"/>
    <col min="2" max="2" width="59.42578125" customWidth="1"/>
    <col min="3" max="3" width="28.85546875" customWidth="1"/>
    <col min="4" max="4" width="13.85546875" customWidth="1"/>
    <col min="5" max="5" width="15.5703125" customWidth="1"/>
    <col min="6" max="6" width="14.7109375" customWidth="1"/>
    <col min="7" max="7" width="21.7109375" customWidth="1"/>
    <col min="8" max="8" width="9.140625" hidden="1" customWidth="1"/>
    <col min="9" max="9" width="40.5703125" hidden="1" customWidth="1"/>
    <col min="10" max="10" width="33.140625" hidden="1" customWidth="1"/>
    <col min="11" max="11" width="37.140625" customWidth="1"/>
    <col min="12" max="12" width="40.42578125" customWidth="1"/>
    <col min="13" max="15" width="9.1406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0.25" x14ac:dyDescent="0.3">
      <c r="A4" s="3"/>
      <c r="B4" s="3"/>
      <c r="C4" s="132"/>
      <c r="D4" s="112"/>
      <c r="E4" s="133" t="s">
        <v>0</v>
      </c>
      <c r="F4" s="112"/>
      <c r="G4" s="112"/>
      <c r="H4" s="3"/>
      <c r="I4" s="3"/>
      <c r="J4" s="3"/>
      <c r="K4" s="3"/>
      <c r="L4" s="3"/>
      <c r="M4" s="3"/>
      <c r="N4" s="3"/>
      <c r="O4" s="3"/>
    </row>
    <row r="5" spans="1:15" ht="41.25" customHeight="1" x14ac:dyDescent="0.3">
      <c r="A5" s="3"/>
      <c r="B5" s="3"/>
      <c r="C5" s="4"/>
      <c r="D5" s="126" t="s">
        <v>106</v>
      </c>
      <c r="E5" s="112"/>
      <c r="F5" s="112"/>
      <c r="G5" s="112"/>
      <c r="H5" s="3"/>
      <c r="I5" s="3"/>
      <c r="J5" s="3"/>
      <c r="K5" s="3"/>
      <c r="L5" s="3"/>
      <c r="M5" s="3"/>
      <c r="N5" s="3"/>
      <c r="O5" s="3"/>
    </row>
    <row r="6" spans="1:15" ht="20.25" x14ac:dyDescent="0.3">
      <c r="A6" s="3"/>
      <c r="B6" s="3"/>
      <c r="C6" s="4"/>
      <c r="D6" s="4"/>
      <c r="E6" s="6"/>
      <c r="F6" s="5"/>
      <c r="G6" s="5" t="s">
        <v>107</v>
      </c>
      <c r="H6" s="3"/>
      <c r="I6" s="3"/>
      <c r="J6" s="3"/>
      <c r="K6" s="3"/>
      <c r="L6" s="3"/>
      <c r="M6" s="3"/>
      <c r="N6" s="3"/>
      <c r="O6" s="3"/>
    </row>
    <row r="7" spans="1:15" ht="20.25" x14ac:dyDescent="0.3">
      <c r="A7" s="7"/>
      <c r="B7" s="7"/>
      <c r="C7" s="7"/>
      <c r="D7" s="7"/>
      <c r="E7" s="8"/>
      <c r="F7" s="8"/>
      <c r="G7" s="8"/>
      <c r="H7" s="7"/>
      <c r="I7" s="7"/>
      <c r="J7" s="7"/>
      <c r="K7" s="7"/>
      <c r="L7" s="7"/>
      <c r="M7" s="7"/>
      <c r="N7" s="7"/>
      <c r="O7" s="7"/>
    </row>
    <row r="8" spans="1:15" ht="18.75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x14ac:dyDescent="0.25">
      <c r="A9" s="127" t="s">
        <v>1</v>
      </c>
      <c r="B9" s="128"/>
      <c r="C9" s="128"/>
      <c r="D9" s="128"/>
      <c r="E9" s="128"/>
      <c r="F9" s="128"/>
      <c r="G9" s="129"/>
      <c r="H9" s="1"/>
      <c r="I9" s="9"/>
      <c r="J9" s="1"/>
      <c r="K9" s="10"/>
      <c r="L9" s="1"/>
      <c r="M9" s="1"/>
      <c r="N9" s="1"/>
      <c r="O9" s="1"/>
    </row>
    <row r="10" spans="1:15" ht="34.5" customHeight="1" x14ac:dyDescent="0.25">
      <c r="A10" s="130" t="s">
        <v>108</v>
      </c>
      <c r="B10" s="112"/>
      <c r="C10" s="112"/>
      <c r="D10" s="112"/>
      <c r="E10" s="112"/>
      <c r="F10" s="112"/>
      <c r="G10" s="112"/>
      <c r="H10" s="1"/>
      <c r="I10" s="9"/>
      <c r="J10" s="1"/>
      <c r="K10" s="10"/>
      <c r="L10" s="1"/>
      <c r="M10" s="1"/>
      <c r="N10" s="1"/>
      <c r="O10" s="1"/>
    </row>
    <row r="11" spans="1:15" x14ac:dyDescent="0.25">
      <c r="A11" s="131"/>
      <c r="B11" s="112"/>
      <c r="C11" s="112"/>
      <c r="D11" s="112"/>
      <c r="E11" s="112"/>
      <c r="F11" s="112"/>
      <c r="G11" s="112"/>
      <c r="H11" s="1"/>
      <c r="I11" s="9"/>
      <c r="J11" s="1"/>
      <c r="K11" s="10"/>
      <c r="L11" s="1"/>
      <c r="M11" s="1"/>
      <c r="N11" s="1"/>
      <c r="O11" s="1"/>
    </row>
    <row r="12" spans="1:15" ht="29.25" customHeight="1" x14ac:dyDescent="0.25">
      <c r="A12" s="122" t="s">
        <v>2</v>
      </c>
      <c r="B12" s="122" t="s">
        <v>3</v>
      </c>
      <c r="C12" s="122" t="s">
        <v>4</v>
      </c>
      <c r="D12" s="122" t="s">
        <v>5</v>
      </c>
      <c r="E12" s="134" t="s">
        <v>6</v>
      </c>
      <c r="F12" s="135" t="s">
        <v>7</v>
      </c>
      <c r="G12" s="115"/>
      <c r="H12" s="1"/>
      <c r="I12" s="9"/>
      <c r="J12" s="1"/>
      <c r="K12" s="10"/>
      <c r="L12" s="1"/>
      <c r="M12" s="1"/>
      <c r="N12" s="1"/>
      <c r="O12" s="1"/>
    </row>
    <row r="13" spans="1:15" ht="42.75" x14ac:dyDescent="0.25">
      <c r="A13" s="121"/>
      <c r="B13" s="121"/>
      <c r="C13" s="121"/>
      <c r="D13" s="121"/>
      <c r="E13" s="121"/>
      <c r="F13" s="11" t="s">
        <v>8</v>
      </c>
      <c r="G13" s="11" t="s">
        <v>9</v>
      </c>
      <c r="H13" s="1"/>
      <c r="I13" s="9" t="s">
        <v>10</v>
      </c>
      <c r="J13" s="1"/>
      <c r="K13" s="10"/>
      <c r="L13" s="1"/>
      <c r="M13" s="1"/>
      <c r="N13" s="1"/>
      <c r="O13" s="1"/>
    </row>
    <row r="14" spans="1:15" x14ac:dyDescent="0.25">
      <c r="A14" s="12">
        <v>1</v>
      </c>
      <c r="B14" s="12">
        <v>2</v>
      </c>
      <c r="C14" s="12">
        <v>3</v>
      </c>
      <c r="D14" s="12">
        <v>4</v>
      </c>
      <c r="E14" s="13">
        <v>5</v>
      </c>
      <c r="F14" s="13">
        <v>6</v>
      </c>
      <c r="G14" s="13">
        <v>7</v>
      </c>
      <c r="H14" s="1"/>
      <c r="I14" s="9"/>
      <c r="J14" s="1"/>
      <c r="K14" s="10"/>
      <c r="L14" s="1"/>
      <c r="M14" s="1"/>
      <c r="N14" s="1"/>
      <c r="O14" s="1"/>
    </row>
    <row r="15" spans="1:15" ht="21.75" customHeight="1" x14ac:dyDescent="0.25">
      <c r="A15" s="125" t="s">
        <v>11</v>
      </c>
      <c r="B15" s="114"/>
      <c r="C15" s="114"/>
      <c r="D15" s="114"/>
      <c r="E15" s="114"/>
      <c r="F15" s="114"/>
      <c r="G15" s="115"/>
      <c r="H15" s="1"/>
      <c r="I15" s="9"/>
      <c r="J15" s="1"/>
      <c r="K15" s="10"/>
      <c r="L15" s="1"/>
      <c r="M15" s="1"/>
      <c r="N15" s="1"/>
      <c r="O15" s="1"/>
    </row>
    <row r="16" spans="1:15" x14ac:dyDescent="0.25">
      <c r="A16" s="14"/>
      <c r="B16" s="15" t="s">
        <v>109</v>
      </c>
      <c r="C16" s="12"/>
      <c r="D16" s="12"/>
      <c r="E16" s="12"/>
      <c r="F16" s="16"/>
      <c r="G16" s="17"/>
      <c r="H16" s="18"/>
      <c r="I16" s="19"/>
      <c r="J16" s="18"/>
      <c r="K16" s="20"/>
      <c r="L16" s="18"/>
      <c r="M16" s="18"/>
      <c r="N16" s="18"/>
      <c r="O16" s="18"/>
    </row>
    <row r="17" spans="1:15" ht="42.75" x14ac:dyDescent="0.25">
      <c r="A17" s="14" t="s">
        <v>12</v>
      </c>
      <c r="B17" s="21" t="s">
        <v>13</v>
      </c>
      <c r="C17" s="12" t="s">
        <v>14</v>
      </c>
      <c r="D17" s="12" t="s">
        <v>15</v>
      </c>
      <c r="E17" s="12">
        <v>20</v>
      </c>
      <c r="F17" s="22">
        <v>3382.87</v>
      </c>
      <c r="G17" s="23">
        <f>E17*F17</f>
        <v>67657.399999999994</v>
      </c>
      <c r="H17" s="18"/>
      <c r="I17" s="19"/>
      <c r="J17" s="18"/>
      <c r="K17" s="20"/>
      <c r="L17" s="18"/>
      <c r="M17" s="18"/>
      <c r="N17" s="18"/>
      <c r="O17" s="18"/>
    </row>
    <row r="18" spans="1:15" x14ac:dyDescent="0.25">
      <c r="A18" s="14"/>
      <c r="B18" s="24" t="s">
        <v>16</v>
      </c>
      <c r="C18" s="25" t="s">
        <v>17</v>
      </c>
      <c r="D18" s="12"/>
      <c r="E18" s="12"/>
      <c r="F18" s="26">
        <v>0.84</v>
      </c>
      <c r="G18" s="23">
        <f t="shared" ref="G18" si="0">G17*F18</f>
        <v>56832.215999999993</v>
      </c>
      <c r="H18" s="18"/>
      <c r="I18" s="19"/>
      <c r="J18" s="18"/>
      <c r="K18" s="20"/>
      <c r="L18" s="18"/>
      <c r="M18" s="18"/>
      <c r="N18" s="18"/>
      <c r="O18" s="18"/>
    </row>
    <row r="19" spans="1:15" ht="45" x14ac:dyDescent="0.25">
      <c r="A19" s="14"/>
      <c r="B19" s="24" t="s">
        <v>18</v>
      </c>
      <c r="C19" s="25" t="s">
        <v>19</v>
      </c>
      <c r="D19" s="12"/>
      <c r="E19" s="12"/>
      <c r="F19" s="26">
        <v>1</v>
      </c>
      <c r="G19" s="23">
        <f>G18*F19</f>
        <v>56832.215999999993</v>
      </c>
      <c r="H19" s="18"/>
      <c r="I19" s="19"/>
      <c r="J19" s="18"/>
      <c r="K19" s="20"/>
      <c r="L19" s="18"/>
      <c r="M19" s="18"/>
      <c r="N19" s="18"/>
      <c r="O19" s="18"/>
    </row>
    <row r="20" spans="1:15" x14ac:dyDescent="0.25">
      <c r="A20" s="27"/>
      <c r="B20" s="28" t="s">
        <v>20</v>
      </c>
      <c r="C20" s="29"/>
      <c r="D20" s="30"/>
      <c r="E20" s="31"/>
      <c r="F20" s="32"/>
      <c r="G20" s="33">
        <f>2683.02/24*E17*F18*F19</f>
        <v>1878.1139999999998</v>
      </c>
      <c r="H20" s="10"/>
      <c r="I20" s="10"/>
      <c r="J20" s="1"/>
      <c r="K20" s="10"/>
      <c r="L20" s="1"/>
      <c r="M20" s="1"/>
      <c r="N20" s="1"/>
      <c r="O20" s="1"/>
    </row>
    <row r="21" spans="1:15" ht="25.5" customHeight="1" x14ac:dyDescent="0.25">
      <c r="A21" s="34" t="s">
        <v>21</v>
      </c>
      <c r="B21" s="105" t="s">
        <v>22</v>
      </c>
      <c r="C21" s="35"/>
      <c r="D21" s="36"/>
      <c r="E21" s="37"/>
      <c r="F21" s="38"/>
      <c r="G21" s="39"/>
      <c r="H21" s="10"/>
      <c r="I21" s="10"/>
      <c r="J21" s="1"/>
      <c r="K21" s="10"/>
      <c r="L21" s="1"/>
      <c r="M21" s="1"/>
      <c r="N21" s="1"/>
      <c r="O21" s="1"/>
    </row>
    <row r="22" spans="1:15" ht="31.5" customHeight="1" x14ac:dyDescent="0.25">
      <c r="A22" s="34" t="s">
        <v>23</v>
      </c>
      <c r="B22" s="15" t="s">
        <v>24</v>
      </c>
      <c r="C22" s="40" t="s">
        <v>25</v>
      </c>
      <c r="D22" s="40" t="s">
        <v>26</v>
      </c>
      <c r="E22" s="41">
        <v>16</v>
      </c>
      <c r="F22" s="42">
        <v>17.809999999999999</v>
      </c>
      <c r="G22" s="23">
        <f>E22*F22</f>
        <v>284.95999999999998</v>
      </c>
      <c r="H22" s="10"/>
      <c r="I22" s="10"/>
      <c r="J22" s="1"/>
      <c r="K22" s="10"/>
      <c r="L22" s="1"/>
      <c r="M22" s="1"/>
      <c r="N22" s="1"/>
      <c r="O22" s="1"/>
    </row>
    <row r="23" spans="1:15" ht="24" customHeight="1" x14ac:dyDescent="0.25">
      <c r="A23" s="34"/>
      <c r="B23" s="24" t="s">
        <v>16</v>
      </c>
      <c r="C23" s="35" t="s">
        <v>27</v>
      </c>
      <c r="D23" s="43"/>
      <c r="E23" s="44"/>
      <c r="F23" s="26">
        <v>0.87</v>
      </c>
      <c r="G23" s="23">
        <f t="shared" ref="G23:G24" si="1">G22*F23</f>
        <v>247.91519999999997</v>
      </c>
      <c r="H23" s="10"/>
      <c r="I23" s="10"/>
      <c r="J23" s="1"/>
      <c r="K23" s="10"/>
      <c r="L23" s="1"/>
      <c r="M23" s="1"/>
      <c r="N23" s="1"/>
      <c r="O23" s="1"/>
    </row>
    <row r="24" spans="1:15" ht="51" customHeight="1" x14ac:dyDescent="0.25">
      <c r="A24" s="34"/>
      <c r="B24" s="24" t="s">
        <v>18</v>
      </c>
      <c r="C24" s="25" t="s">
        <v>28</v>
      </c>
      <c r="D24" s="45"/>
      <c r="E24" s="46"/>
      <c r="F24" s="26">
        <v>1</v>
      </c>
      <c r="G24" s="23">
        <f t="shared" si="1"/>
        <v>247.91519999999997</v>
      </c>
      <c r="H24" s="10"/>
      <c r="I24" s="10"/>
      <c r="J24" s="1"/>
      <c r="K24" s="10"/>
      <c r="L24" s="1"/>
      <c r="M24" s="1"/>
      <c r="N24" s="1"/>
      <c r="O24" s="1"/>
    </row>
    <row r="25" spans="1:15" ht="15.75" customHeight="1" x14ac:dyDescent="0.25">
      <c r="A25" s="27"/>
      <c r="B25" s="28" t="s">
        <v>20</v>
      </c>
      <c r="C25" s="29"/>
      <c r="D25" s="30"/>
      <c r="E25" s="31"/>
      <c r="F25" s="32"/>
      <c r="G25" s="33">
        <f>0.02*E22*F23*F24</f>
        <v>0.27839999999999998</v>
      </c>
      <c r="H25" s="10"/>
      <c r="I25" s="10"/>
      <c r="J25" s="1"/>
      <c r="K25" s="10"/>
      <c r="L25" s="1"/>
      <c r="M25" s="1"/>
      <c r="N25" s="1"/>
      <c r="O25" s="1"/>
    </row>
    <row r="26" spans="1:15" ht="63" customHeight="1" x14ac:dyDescent="0.25">
      <c r="A26" s="34" t="s">
        <v>29</v>
      </c>
      <c r="B26" s="105" t="s">
        <v>115</v>
      </c>
      <c r="C26" s="106" t="s">
        <v>114</v>
      </c>
      <c r="D26" s="40" t="s">
        <v>30</v>
      </c>
      <c r="E26" s="41">
        <v>10</v>
      </c>
      <c r="F26" s="42">
        <v>376.22</v>
      </c>
      <c r="G26" s="23">
        <f>E26*F26</f>
        <v>3762.2000000000003</v>
      </c>
      <c r="H26" s="10"/>
      <c r="I26" s="10"/>
      <c r="J26" s="1"/>
      <c r="K26" s="10"/>
      <c r="L26" s="1"/>
      <c r="M26" s="1"/>
      <c r="N26" s="1"/>
      <c r="O26" s="1"/>
    </row>
    <row r="27" spans="1:15" ht="26.25" customHeight="1" x14ac:dyDescent="0.25">
      <c r="A27" s="34"/>
      <c r="B27" s="24" t="s">
        <v>16</v>
      </c>
      <c r="C27" s="35" t="s">
        <v>27</v>
      </c>
      <c r="D27" s="43"/>
      <c r="E27" s="44"/>
      <c r="F27" s="26">
        <v>0.87</v>
      </c>
      <c r="G27" s="23">
        <f t="shared" ref="G27:G28" si="2">G26*F27</f>
        <v>3273.114</v>
      </c>
      <c r="H27" s="10"/>
      <c r="I27" s="10"/>
      <c r="J27" s="1"/>
      <c r="K27" s="10"/>
      <c r="L27" s="1"/>
      <c r="M27" s="1"/>
      <c r="N27" s="1"/>
      <c r="O27" s="1"/>
    </row>
    <row r="28" spans="1:15" ht="58.5" customHeight="1" x14ac:dyDescent="0.25">
      <c r="A28" s="34"/>
      <c r="B28" s="24" t="s">
        <v>18</v>
      </c>
      <c r="C28" s="25" t="s">
        <v>28</v>
      </c>
      <c r="D28" s="45"/>
      <c r="E28" s="46"/>
      <c r="F28" s="26">
        <v>1</v>
      </c>
      <c r="G28" s="23">
        <f t="shared" si="2"/>
        <v>3273.114</v>
      </c>
      <c r="H28" s="10"/>
      <c r="I28" s="10"/>
      <c r="J28" s="1"/>
      <c r="K28" s="10"/>
      <c r="L28" s="1"/>
      <c r="M28" s="1"/>
      <c r="N28" s="1"/>
      <c r="O28" s="1"/>
    </row>
    <row r="29" spans="1:15" ht="31.5" customHeight="1" x14ac:dyDescent="0.25">
      <c r="A29" s="27"/>
      <c r="B29" s="28" t="s">
        <v>20</v>
      </c>
      <c r="C29" s="29"/>
      <c r="D29" s="30"/>
      <c r="E29" s="31"/>
      <c r="F29" s="32"/>
      <c r="G29" s="33">
        <f>0.24*E26*F27*F28</f>
        <v>2.0880000000000001</v>
      </c>
      <c r="H29" s="10"/>
      <c r="I29" s="10"/>
      <c r="J29" s="1"/>
      <c r="K29" s="10"/>
      <c r="L29" s="1"/>
      <c r="M29" s="1"/>
      <c r="N29" s="1"/>
      <c r="O29" s="1"/>
    </row>
    <row r="30" spans="1:15" ht="63" customHeight="1" x14ac:dyDescent="0.25">
      <c r="A30" s="34" t="s">
        <v>110</v>
      </c>
      <c r="B30" s="15" t="s">
        <v>31</v>
      </c>
      <c r="C30" s="40" t="s">
        <v>32</v>
      </c>
      <c r="D30" s="40" t="s">
        <v>33</v>
      </c>
      <c r="E30" s="41">
        <v>1.78</v>
      </c>
      <c r="F30" s="42">
        <v>844.4</v>
      </c>
      <c r="G30" s="23">
        <f>E30*F30</f>
        <v>1503.0319999999999</v>
      </c>
      <c r="H30" s="10"/>
      <c r="I30" s="10"/>
      <c r="J30" s="1"/>
      <c r="K30" s="10"/>
      <c r="L30" s="1"/>
      <c r="M30" s="1"/>
      <c r="N30" s="1"/>
      <c r="O30" s="1"/>
    </row>
    <row r="31" spans="1:15" ht="42" customHeight="1" x14ac:dyDescent="0.25">
      <c r="A31" s="34"/>
      <c r="B31" s="24" t="s">
        <v>16</v>
      </c>
      <c r="C31" s="35" t="s">
        <v>27</v>
      </c>
      <c r="D31" s="43"/>
      <c r="E31" s="44"/>
      <c r="F31" s="26">
        <v>0.87</v>
      </c>
      <c r="G31" s="23">
        <f t="shared" ref="G31:G32" si="3">G30*F31</f>
        <v>1307.6378399999999</v>
      </c>
      <c r="H31" s="10"/>
      <c r="I31" s="10"/>
      <c r="J31" s="1"/>
      <c r="K31" s="10"/>
      <c r="L31" s="1"/>
      <c r="M31" s="1"/>
      <c r="N31" s="1"/>
      <c r="O31" s="1"/>
    </row>
    <row r="32" spans="1:15" ht="53.25" customHeight="1" x14ac:dyDescent="0.25">
      <c r="A32" s="34"/>
      <c r="B32" s="24" t="s">
        <v>18</v>
      </c>
      <c r="C32" s="25" t="s">
        <v>28</v>
      </c>
      <c r="D32" s="45"/>
      <c r="E32" s="46"/>
      <c r="F32" s="26">
        <v>1</v>
      </c>
      <c r="G32" s="23">
        <f t="shared" si="3"/>
        <v>1307.6378399999999</v>
      </c>
      <c r="H32" s="10"/>
      <c r="I32" s="10"/>
      <c r="J32" s="1"/>
      <c r="K32" s="10"/>
      <c r="L32" s="1"/>
      <c r="M32" s="1"/>
      <c r="N32" s="1"/>
      <c r="O32" s="1"/>
    </row>
    <row r="33" spans="1:15" ht="15.75" customHeight="1" x14ac:dyDescent="0.25">
      <c r="A33" s="27"/>
      <c r="B33" s="28" t="s">
        <v>20</v>
      </c>
      <c r="C33" s="29"/>
      <c r="D33" s="30"/>
      <c r="E33" s="31"/>
      <c r="F33" s="32"/>
      <c r="G33" s="33">
        <f>0.16*E30*F31*F32</f>
        <v>0.247776</v>
      </c>
      <c r="H33" s="10"/>
      <c r="I33" s="10"/>
      <c r="J33" s="1"/>
      <c r="K33" s="10"/>
      <c r="L33" s="1"/>
      <c r="M33" s="1"/>
      <c r="N33" s="1"/>
      <c r="O33" s="1"/>
    </row>
    <row r="34" spans="1:15" ht="15.75" customHeight="1" x14ac:dyDescent="0.25">
      <c r="A34" s="34" t="s">
        <v>34</v>
      </c>
      <c r="B34" s="105" t="s">
        <v>35</v>
      </c>
      <c r="C34" s="35"/>
      <c r="D34" s="36"/>
      <c r="E34" s="37"/>
      <c r="F34" s="38"/>
      <c r="G34" s="39"/>
      <c r="H34" s="10"/>
      <c r="I34" s="10"/>
      <c r="J34" s="1"/>
      <c r="K34" s="10"/>
      <c r="L34" s="1"/>
      <c r="M34" s="1"/>
      <c r="N34" s="1"/>
      <c r="O34" s="1"/>
    </row>
    <row r="35" spans="1:15" ht="36" customHeight="1" x14ac:dyDescent="0.25">
      <c r="A35" s="34" t="s">
        <v>36</v>
      </c>
      <c r="B35" s="15" t="s">
        <v>37</v>
      </c>
      <c r="C35" s="47" t="s">
        <v>38</v>
      </c>
      <c r="D35" s="47" t="s">
        <v>26</v>
      </c>
      <c r="E35" s="44">
        <v>18</v>
      </c>
      <c r="F35" s="42">
        <v>98.47</v>
      </c>
      <c r="G35" s="23">
        <f>E35*F35</f>
        <v>1772.46</v>
      </c>
      <c r="H35" s="10"/>
      <c r="I35" s="10"/>
      <c r="J35" s="1"/>
      <c r="K35" s="10"/>
      <c r="L35" s="1"/>
      <c r="M35" s="1"/>
      <c r="N35" s="1"/>
      <c r="O35" s="1"/>
    </row>
    <row r="36" spans="1:15" ht="36.75" customHeight="1" x14ac:dyDescent="0.25">
      <c r="A36" s="48"/>
      <c r="B36" s="49" t="s">
        <v>39</v>
      </c>
      <c r="C36" s="35" t="s">
        <v>40</v>
      </c>
      <c r="D36" s="50"/>
      <c r="E36" s="51"/>
      <c r="F36" s="26">
        <v>0.87</v>
      </c>
      <c r="G36" s="23">
        <f>G35*F36</f>
        <v>1542.0401999999999</v>
      </c>
      <c r="H36" s="10"/>
      <c r="I36" s="10"/>
      <c r="J36" s="1"/>
      <c r="K36" s="10"/>
      <c r="L36" s="1"/>
      <c r="M36" s="1"/>
      <c r="N36" s="1"/>
      <c r="O36" s="1"/>
    </row>
    <row r="37" spans="1:15" ht="15.75" customHeight="1" x14ac:dyDescent="0.25">
      <c r="A37" s="27"/>
      <c r="B37" s="28" t="s">
        <v>20</v>
      </c>
      <c r="C37" s="29"/>
      <c r="D37" s="30"/>
      <c r="E37" s="31"/>
      <c r="F37" s="32"/>
      <c r="G37" s="33">
        <f>0.04*E35*F36</f>
        <v>0.62639999999999996</v>
      </c>
      <c r="H37" s="10"/>
      <c r="I37" s="10"/>
      <c r="J37" s="1"/>
      <c r="K37" s="10"/>
      <c r="L37" s="1"/>
      <c r="M37" s="1"/>
      <c r="N37" s="1"/>
      <c r="O37" s="1"/>
    </row>
    <row r="38" spans="1:15" ht="32.25" customHeight="1" x14ac:dyDescent="0.25">
      <c r="A38" s="14"/>
      <c r="B38" s="15" t="s">
        <v>43</v>
      </c>
      <c r="C38" s="12"/>
      <c r="D38" s="12"/>
      <c r="E38" s="12"/>
      <c r="F38" s="16"/>
      <c r="G38" s="17"/>
      <c r="H38" s="18"/>
      <c r="I38" s="19"/>
      <c r="J38" s="18"/>
      <c r="K38" s="20"/>
      <c r="L38" s="18"/>
      <c r="M38" s="18"/>
      <c r="N38" s="18"/>
      <c r="O38" s="18"/>
    </row>
    <row r="39" spans="1:15" ht="54" customHeight="1" x14ac:dyDescent="0.25">
      <c r="A39" s="14" t="s">
        <v>41</v>
      </c>
      <c r="B39" s="21" t="s">
        <v>45</v>
      </c>
      <c r="C39" s="12" t="s">
        <v>46</v>
      </c>
      <c r="D39" s="12" t="s">
        <v>42</v>
      </c>
      <c r="E39" s="52">
        <v>0.107</v>
      </c>
      <c r="F39" s="22">
        <v>4212.74</v>
      </c>
      <c r="G39" s="23">
        <f>E39*F39</f>
        <v>450.76317999999998</v>
      </c>
      <c r="H39" s="18"/>
      <c r="I39" s="19"/>
      <c r="J39" s="18"/>
      <c r="K39" s="20"/>
      <c r="L39" s="18"/>
      <c r="M39" s="18"/>
      <c r="N39" s="18"/>
      <c r="O39" s="18"/>
    </row>
    <row r="40" spans="1:15" ht="50.25" customHeight="1" x14ac:dyDescent="0.25">
      <c r="A40" s="14"/>
      <c r="B40" s="24" t="s">
        <v>47</v>
      </c>
      <c r="C40" s="25" t="s">
        <v>48</v>
      </c>
      <c r="D40" s="12"/>
      <c r="E40" s="12"/>
      <c r="F40" s="26">
        <v>1.17</v>
      </c>
      <c r="G40" s="23">
        <f t="shared" ref="G40:G43" si="4">G39*F40</f>
        <v>527.39292059999991</v>
      </c>
      <c r="H40" s="18"/>
      <c r="I40" s="19"/>
      <c r="J40" s="18"/>
      <c r="K40" s="20"/>
      <c r="L40" s="18"/>
      <c r="M40" s="18"/>
      <c r="N40" s="18"/>
      <c r="O40" s="18"/>
    </row>
    <row r="41" spans="1:15" ht="24" customHeight="1" x14ac:dyDescent="0.25">
      <c r="A41" s="14"/>
      <c r="B41" s="24" t="s">
        <v>49</v>
      </c>
      <c r="C41" s="25" t="s">
        <v>50</v>
      </c>
      <c r="D41" s="12"/>
      <c r="E41" s="12"/>
      <c r="F41" s="26">
        <v>0.71</v>
      </c>
      <c r="G41" s="23">
        <f t="shared" si="4"/>
        <v>374.44897362599994</v>
      </c>
      <c r="H41" s="18"/>
      <c r="I41" s="19"/>
      <c r="J41" s="18"/>
      <c r="K41" s="20"/>
      <c r="L41" s="18"/>
      <c r="M41" s="18"/>
      <c r="N41" s="18"/>
      <c r="O41" s="18"/>
    </row>
    <row r="42" spans="1:15" ht="34.5" customHeight="1" x14ac:dyDescent="0.25">
      <c r="A42" s="14"/>
      <c r="B42" s="24" t="s">
        <v>16</v>
      </c>
      <c r="C42" s="25" t="s">
        <v>51</v>
      </c>
      <c r="D42" s="12"/>
      <c r="E42" s="12"/>
      <c r="F42" s="26">
        <v>0.9</v>
      </c>
      <c r="G42" s="23">
        <f t="shared" si="4"/>
        <v>337.00407626339995</v>
      </c>
      <c r="H42" s="18"/>
      <c r="I42" s="19"/>
      <c r="J42" s="18"/>
      <c r="K42" s="20"/>
      <c r="L42" s="18"/>
      <c r="M42" s="18"/>
      <c r="N42" s="18"/>
      <c r="O42" s="18"/>
    </row>
    <row r="43" spans="1:15" ht="51.75" customHeight="1" x14ac:dyDescent="0.25">
      <c r="A43" s="14"/>
      <c r="B43" s="24" t="s">
        <v>18</v>
      </c>
      <c r="C43" s="25" t="s">
        <v>52</v>
      </c>
      <c r="D43" s="12"/>
      <c r="E43" s="12"/>
      <c r="F43" s="26">
        <v>1</v>
      </c>
      <c r="G43" s="23">
        <f t="shared" si="4"/>
        <v>337.00407626339995</v>
      </c>
      <c r="H43" s="18"/>
      <c r="I43" s="19"/>
      <c r="J43" s="18"/>
      <c r="K43" s="20"/>
      <c r="L43" s="18"/>
      <c r="M43" s="18"/>
      <c r="N43" s="18"/>
      <c r="O43" s="18"/>
    </row>
    <row r="44" spans="1:15" ht="44.25" customHeight="1" x14ac:dyDescent="0.25">
      <c r="A44" s="27"/>
      <c r="B44" s="28" t="s">
        <v>20</v>
      </c>
      <c r="C44" s="29"/>
      <c r="D44" s="30"/>
      <c r="E44" s="31"/>
      <c r="F44" s="32"/>
      <c r="G44" s="33">
        <f>191.76*E39*F40*F41*F42*F43</f>
        <v>15.340111581599999</v>
      </c>
      <c r="H44" s="10"/>
      <c r="I44" s="10"/>
      <c r="J44" s="1"/>
      <c r="K44" s="10"/>
      <c r="L44" s="1"/>
      <c r="M44" s="1"/>
      <c r="N44" s="1"/>
      <c r="O44" s="1"/>
    </row>
    <row r="45" spans="1:15" s="100" customFormat="1" ht="44.25" customHeight="1" x14ac:dyDescent="0.25">
      <c r="A45" s="108" t="s">
        <v>44</v>
      </c>
      <c r="B45" s="21" t="s">
        <v>112</v>
      </c>
      <c r="C45" s="12" t="s">
        <v>113</v>
      </c>
      <c r="D45" s="12" t="s">
        <v>42</v>
      </c>
      <c r="E45" s="104">
        <v>0.05</v>
      </c>
      <c r="F45" s="22">
        <v>4100.08</v>
      </c>
      <c r="G45" s="23">
        <f>E45*F45</f>
        <v>205.00400000000002</v>
      </c>
      <c r="H45" s="10"/>
      <c r="I45" s="10"/>
      <c r="J45" s="1"/>
      <c r="K45" s="10"/>
      <c r="L45" s="1"/>
      <c r="M45" s="1"/>
      <c r="N45" s="1"/>
      <c r="O45" s="1"/>
    </row>
    <row r="46" spans="1:15" s="100" customFormat="1" ht="44.25" customHeight="1" x14ac:dyDescent="0.25">
      <c r="A46" s="103"/>
      <c r="B46" s="24" t="s">
        <v>47</v>
      </c>
      <c r="C46" s="25" t="s">
        <v>48</v>
      </c>
      <c r="D46" s="12"/>
      <c r="E46" s="12"/>
      <c r="F46" s="26">
        <v>1.17</v>
      </c>
      <c r="G46" s="23">
        <f t="shared" ref="G46:G48" si="5">G45*F46</f>
        <v>239.85468</v>
      </c>
      <c r="H46" s="10"/>
      <c r="I46" s="10"/>
      <c r="J46" s="1"/>
      <c r="K46" s="10"/>
      <c r="L46" s="1"/>
      <c r="M46" s="1"/>
      <c r="N46" s="1"/>
      <c r="O46" s="1"/>
    </row>
    <row r="47" spans="1:15" s="100" customFormat="1" ht="44.25" customHeight="1" x14ac:dyDescent="0.25">
      <c r="A47" s="103"/>
      <c r="B47" s="24" t="s">
        <v>16</v>
      </c>
      <c r="C47" s="25" t="s">
        <v>51</v>
      </c>
      <c r="D47" s="12"/>
      <c r="E47" s="12"/>
      <c r="F47" s="26">
        <v>0.86</v>
      </c>
      <c r="G47" s="23">
        <f t="shared" si="5"/>
        <v>206.27502480000001</v>
      </c>
      <c r="H47" s="10"/>
      <c r="I47" s="10"/>
      <c r="J47" s="1"/>
      <c r="K47" s="10"/>
      <c r="L47" s="1"/>
      <c r="M47" s="1"/>
      <c r="N47" s="1"/>
      <c r="O47" s="1"/>
    </row>
    <row r="48" spans="1:15" s="100" customFormat="1" ht="44.25" customHeight="1" x14ac:dyDescent="0.25">
      <c r="A48" s="103"/>
      <c r="B48" s="24" t="s">
        <v>18</v>
      </c>
      <c r="C48" s="25" t="s">
        <v>52</v>
      </c>
      <c r="D48" s="12"/>
      <c r="E48" s="12"/>
      <c r="F48" s="26">
        <v>1.01</v>
      </c>
      <c r="G48" s="23">
        <f t="shared" si="5"/>
        <v>208.33777504800003</v>
      </c>
      <c r="H48" s="10"/>
      <c r="I48" s="10"/>
      <c r="J48" s="1"/>
      <c r="K48" s="10"/>
      <c r="L48" s="1"/>
      <c r="M48" s="1"/>
      <c r="N48" s="1"/>
      <c r="O48" s="1"/>
    </row>
    <row r="49" spans="1:15" s="100" customFormat="1" ht="44.25" customHeight="1" x14ac:dyDescent="0.25">
      <c r="A49" s="103"/>
      <c r="B49" s="28" t="s">
        <v>20</v>
      </c>
      <c r="C49" s="29"/>
      <c r="D49" s="30"/>
      <c r="E49" s="31"/>
      <c r="F49" s="32"/>
      <c r="G49" s="33">
        <f>199.57*E45*F46*F47*F48</f>
        <v>10.140770367</v>
      </c>
      <c r="H49" s="10"/>
      <c r="I49" s="10"/>
      <c r="J49" s="1"/>
      <c r="K49" s="10"/>
      <c r="L49" s="1"/>
      <c r="M49" s="1"/>
      <c r="N49" s="1"/>
      <c r="O49" s="1"/>
    </row>
    <row r="50" spans="1:15" ht="72" customHeight="1" x14ac:dyDescent="0.25">
      <c r="A50" s="14" t="s">
        <v>53</v>
      </c>
      <c r="B50" s="21" t="s">
        <v>55</v>
      </c>
      <c r="C50" s="12" t="s">
        <v>56</v>
      </c>
      <c r="D50" s="12" t="s">
        <v>42</v>
      </c>
      <c r="E50" s="53">
        <v>0.15</v>
      </c>
      <c r="F50" s="22">
        <f>20948.23</f>
        <v>20948.23</v>
      </c>
      <c r="G50" s="23">
        <f>E50*F50</f>
        <v>3142.2345</v>
      </c>
      <c r="H50" s="18"/>
      <c r="I50" s="19"/>
      <c r="J50" s="18"/>
      <c r="K50" s="20"/>
      <c r="L50" s="18"/>
      <c r="M50" s="18"/>
      <c r="N50" s="18"/>
      <c r="O50" s="18"/>
    </row>
    <row r="51" spans="1:15" ht="36" customHeight="1" x14ac:dyDescent="0.25">
      <c r="A51" s="14"/>
      <c r="B51" s="24" t="s">
        <v>57</v>
      </c>
      <c r="C51" s="25" t="s">
        <v>58</v>
      </c>
      <c r="D51" s="12"/>
      <c r="E51" s="53"/>
      <c r="F51" s="26">
        <v>1.61</v>
      </c>
      <c r="G51" s="23">
        <f t="shared" ref="G51:G53" si="6">G50*F51</f>
        <v>5058.9975450000002</v>
      </c>
      <c r="H51" s="18"/>
      <c r="I51" s="19"/>
      <c r="J51" s="18"/>
      <c r="K51" s="20"/>
      <c r="L51" s="18"/>
      <c r="M51" s="18"/>
      <c r="N51" s="18"/>
      <c r="O51" s="18"/>
    </row>
    <row r="52" spans="1:15" ht="26.25" customHeight="1" x14ac:dyDescent="0.25">
      <c r="A52" s="14"/>
      <c r="B52" s="24" t="s">
        <v>16</v>
      </c>
      <c r="C52" s="25" t="s">
        <v>59</v>
      </c>
      <c r="D52" s="12"/>
      <c r="E52" s="53"/>
      <c r="F52" s="26">
        <v>0.83</v>
      </c>
      <c r="G52" s="23">
        <f t="shared" si="6"/>
        <v>4198.9679623499997</v>
      </c>
      <c r="H52" s="18"/>
      <c r="I52" s="19"/>
      <c r="J52" s="18"/>
      <c r="K52" s="20"/>
      <c r="L52" s="18"/>
      <c r="M52" s="18"/>
      <c r="N52" s="18"/>
      <c r="O52" s="18"/>
    </row>
    <row r="53" spans="1:15" ht="53.25" customHeight="1" x14ac:dyDescent="0.25">
      <c r="A53" s="14"/>
      <c r="B53" s="24" t="s">
        <v>18</v>
      </c>
      <c r="C53" s="25" t="s">
        <v>60</v>
      </c>
      <c r="D53" s="12"/>
      <c r="E53" s="53"/>
      <c r="F53" s="26">
        <v>1.01</v>
      </c>
      <c r="G53" s="23">
        <f t="shared" si="6"/>
        <v>4240.9576419734994</v>
      </c>
      <c r="H53" s="18"/>
      <c r="I53" s="19"/>
      <c r="J53" s="18"/>
      <c r="K53" s="20"/>
      <c r="L53" s="18"/>
      <c r="M53" s="18"/>
      <c r="N53" s="18"/>
      <c r="O53" s="18"/>
    </row>
    <row r="54" spans="1:15" ht="15.75" customHeight="1" x14ac:dyDescent="0.25">
      <c r="A54" s="27"/>
      <c r="B54" s="28" t="s">
        <v>20</v>
      </c>
      <c r="C54" s="29"/>
      <c r="D54" s="30"/>
      <c r="E54" s="31"/>
      <c r="F54" s="32"/>
      <c r="G54" s="33">
        <f>940.55*E50*F51*F52*F53</f>
        <v>190.41383019749998</v>
      </c>
      <c r="H54" s="10"/>
      <c r="I54" s="10"/>
      <c r="J54" s="1"/>
      <c r="K54" s="10"/>
      <c r="L54" s="1"/>
      <c r="M54" s="1"/>
      <c r="N54" s="1"/>
      <c r="O54" s="1"/>
    </row>
    <row r="55" spans="1:15" ht="37.5" customHeight="1" x14ac:dyDescent="0.25">
      <c r="A55" s="14"/>
      <c r="B55" s="15" t="s">
        <v>61</v>
      </c>
      <c r="C55" s="12"/>
      <c r="D55" s="12"/>
      <c r="E55" s="53"/>
      <c r="F55" s="16"/>
      <c r="G55" s="17"/>
      <c r="H55" s="18"/>
      <c r="I55" s="19"/>
      <c r="J55" s="18"/>
      <c r="K55" s="20"/>
      <c r="L55" s="18"/>
      <c r="M55" s="18"/>
      <c r="N55" s="18"/>
      <c r="O55" s="18"/>
    </row>
    <row r="56" spans="1:15" ht="81.75" customHeight="1" x14ac:dyDescent="0.25">
      <c r="A56" s="109" t="s">
        <v>116</v>
      </c>
      <c r="B56" s="21" t="s">
        <v>55</v>
      </c>
      <c r="C56" s="12" t="s">
        <v>56</v>
      </c>
      <c r="D56" s="12" t="s">
        <v>42</v>
      </c>
      <c r="E56" s="53">
        <v>0.15</v>
      </c>
      <c r="F56" s="22">
        <f>20948.23</f>
        <v>20948.23</v>
      </c>
      <c r="G56" s="23">
        <f>E56*F56</f>
        <v>3142.2345</v>
      </c>
      <c r="H56" s="18"/>
      <c r="I56" s="19"/>
      <c r="J56" s="18"/>
      <c r="K56" s="20"/>
      <c r="L56" s="18"/>
      <c r="M56" s="18"/>
      <c r="N56" s="18"/>
      <c r="O56" s="18"/>
    </row>
    <row r="57" spans="1:15" ht="27.75" customHeight="1" x14ac:dyDescent="0.25">
      <c r="A57" s="14"/>
      <c r="B57" s="24" t="s">
        <v>57</v>
      </c>
      <c r="C57" s="25" t="s">
        <v>58</v>
      </c>
      <c r="D57" s="12"/>
      <c r="E57" s="12"/>
      <c r="F57" s="26">
        <v>1.61</v>
      </c>
      <c r="G57" s="23">
        <f t="shared" ref="G57:G59" si="7">G56*F57</f>
        <v>5058.9975450000002</v>
      </c>
      <c r="H57" s="18"/>
      <c r="I57" s="19"/>
      <c r="J57" s="18"/>
      <c r="K57" s="20"/>
      <c r="L57" s="18"/>
      <c r="M57" s="18"/>
      <c r="N57" s="18"/>
      <c r="O57" s="18"/>
    </row>
    <row r="58" spans="1:15" ht="32.25" customHeight="1" x14ac:dyDescent="0.25">
      <c r="A58" s="14"/>
      <c r="B58" s="24" t="s">
        <v>16</v>
      </c>
      <c r="C58" s="25" t="s">
        <v>59</v>
      </c>
      <c r="D58" s="12"/>
      <c r="E58" s="12"/>
      <c r="F58" s="26">
        <v>0.83</v>
      </c>
      <c r="G58" s="23">
        <f t="shared" si="7"/>
        <v>4198.9679623499997</v>
      </c>
      <c r="H58" s="18"/>
      <c r="I58" s="19"/>
      <c r="J58" s="18"/>
      <c r="K58" s="20"/>
      <c r="L58" s="18"/>
      <c r="M58" s="18"/>
      <c r="N58" s="18"/>
      <c r="O58" s="18"/>
    </row>
    <row r="59" spans="1:15" ht="52.5" customHeight="1" x14ac:dyDescent="0.25">
      <c r="A59" s="14"/>
      <c r="B59" s="24" t="s">
        <v>18</v>
      </c>
      <c r="C59" s="25" t="s">
        <v>60</v>
      </c>
      <c r="D59" s="12"/>
      <c r="E59" s="12"/>
      <c r="F59" s="26">
        <v>1.01</v>
      </c>
      <c r="G59" s="23">
        <f t="shared" si="7"/>
        <v>4240.9576419734994</v>
      </c>
      <c r="H59" s="18"/>
      <c r="I59" s="19"/>
      <c r="J59" s="18"/>
      <c r="K59" s="20"/>
      <c r="L59" s="18"/>
      <c r="M59" s="18"/>
      <c r="N59" s="18"/>
      <c r="O59" s="18"/>
    </row>
    <row r="60" spans="1:15" ht="15.75" customHeight="1" x14ac:dyDescent="0.25">
      <c r="A60" s="27"/>
      <c r="B60" s="28" t="s">
        <v>20</v>
      </c>
      <c r="C60" s="29"/>
      <c r="D60" s="30"/>
      <c r="E60" s="31"/>
      <c r="F60" s="32"/>
      <c r="G60" s="33">
        <f>940.55*E56*F57*F58*F59</f>
        <v>190.41383019749998</v>
      </c>
      <c r="H60" s="10"/>
      <c r="I60" s="10"/>
      <c r="J60" s="1"/>
      <c r="K60" s="10"/>
      <c r="L60" s="1"/>
      <c r="M60" s="1"/>
      <c r="N60" s="1"/>
      <c r="O60" s="1"/>
    </row>
    <row r="61" spans="1:15" ht="32.25" customHeight="1" x14ac:dyDescent="0.25">
      <c r="A61" s="116" t="s">
        <v>62</v>
      </c>
      <c r="B61" s="114"/>
      <c r="C61" s="114"/>
      <c r="D61" s="114"/>
      <c r="E61" s="114"/>
      <c r="F61" s="115"/>
      <c r="G61" s="54">
        <f>G36+G24+G19+G28+G32++G43++G53+G59+G48</f>
        <v>72230.180375258395</v>
      </c>
      <c r="H61" s="1"/>
      <c r="I61" s="9"/>
      <c r="J61" s="1"/>
      <c r="K61" s="10"/>
      <c r="L61" s="1"/>
      <c r="M61" s="1"/>
      <c r="N61" s="1"/>
      <c r="O61" s="1"/>
    </row>
    <row r="62" spans="1:15" ht="15.75" customHeight="1" x14ac:dyDescent="0.25">
      <c r="A62" s="117" t="s">
        <v>63</v>
      </c>
      <c r="B62" s="114"/>
      <c r="C62" s="114"/>
      <c r="D62" s="114"/>
      <c r="E62" s="114"/>
      <c r="F62" s="114"/>
      <c r="G62" s="115"/>
      <c r="H62" s="1"/>
      <c r="I62" s="9"/>
      <c r="J62" s="1"/>
      <c r="K62" s="10"/>
      <c r="L62" s="1"/>
      <c r="M62" s="1"/>
      <c r="N62" s="1"/>
      <c r="O62" s="1"/>
    </row>
    <row r="63" spans="1:15" ht="15.75" customHeight="1" x14ac:dyDescent="0.25">
      <c r="A63" s="14" t="s">
        <v>54</v>
      </c>
      <c r="B63" s="55" t="s">
        <v>64</v>
      </c>
      <c r="C63" s="56"/>
      <c r="D63" s="57"/>
      <c r="E63" s="57"/>
      <c r="F63" s="57"/>
      <c r="G63" s="58"/>
      <c r="H63" s="59"/>
      <c r="I63" s="60"/>
      <c r="J63" s="59"/>
      <c r="K63" s="61"/>
      <c r="L63" s="59"/>
      <c r="M63" s="59"/>
      <c r="N63" s="59"/>
      <c r="O63" s="59"/>
    </row>
    <row r="64" spans="1:15" ht="28.5" customHeight="1" x14ac:dyDescent="0.25">
      <c r="A64" s="101" t="s">
        <v>117</v>
      </c>
      <c r="B64" s="102" t="s">
        <v>111</v>
      </c>
      <c r="C64" s="25"/>
      <c r="D64" s="62"/>
      <c r="E64" s="62"/>
      <c r="F64" s="62"/>
      <c r="G64" s="107">
        <v>63.333329999999997</v>
      </c>
      <c r="H64" s="1"/>
      <c r="I64" s="9"/>
      <c r="J64" s="1"/>
      <c r="K64" s="10"/>
      <c r="L64" s="1"/>
      <c r="M64" s="1"/>
      <c r="N64" s="1"/>
      <c r="O64" s="1"/>
    </row>
    <row r="65" spans="1:15" s="110" customFormat="1" ht="28.5" customHeight="1" x14ac:dyDescent="0.25">
      <c r="A65" s="101" t="s">
        <v>118</v>
      </c>
      <c r="B65" s="102" t="s">
        <v>120</v>
      </c>
      <c r="C65" s="25"/>
      <c r="D65" s="62"/>
      <c r="E65" s="62"/>
      <c r="F65" s="62"/>
      <c r="G65" s="107">
        <v>2125.33</v>
      </c>
      <c r="H65" s="1"/>
      <c r="I65" s="9"/>
      <c r="J65" s="1"/>
      <c r="K65" s="10"/>
      <c r="L65" s="1"/>
      <c r="M65" s="1"/>
      <c r="N65" s="1"/>
      <c r="O65" s="1"/>
    </row>
    <row r="66" spans="1:15" s="110" customFormat="1" ht="28.5" customHeight="1" x14ac:dyDescent="0.25">
      <c r="A66" s="101" t="s">
        <v>119</v>
      </c>
      <c r="B66" s="102" t="s">
        <v>121</v>
      </c>
      <c r="C66" s="25"/>
      <c r="D66" s="62"/>
      <c r="E66" s="62"/>
      <c r="F66" s="62"/>
      <c r="G66" s="107">
        <v>25</v>
      </c>
      <c r="H66" s="1"/>
      <c r="I66" s="9"/>
      <c r="J66" s="1"/>
      <c r="K66" s="10"/>
      <c r="L66" s="1"/>
      <c r="M66" s="1"/>
      <c r="N66" s="1"/>
      <c r="O66" s="1"/>
    </row>
    <row r="67" spans="1:15" ht="15.75" customHeight="1" x14ac:dyDescent="0.25">
      <c r="A67" s="63"/>
      <c r="B67" s="64" t="s">
        <v>65</v>
      </c>
      <c r="C67" s="65"/>
      <c r="D67" s="66"/>
      <c r="E67" s="66"/>
      <c r="F67" s="66"/>
      <c r="G67" s="67">
        <f>G64+G65+G66</f>
        <v>2213.6633299999999</v>
      </c>
      <c r="H67" s="68"/>
      <c r="I67" s="69"/>
      <c r="J67" s="68"/>
      <c r="K67" s="70"/>
      <c r="L67" s="68"/>
      <c r="M67" s="68"/>
      <c r="N67" s="68"/>
      <c r="O67" s="68"/>
    </row>
    <row r="68" spans="1:15" ht="15.75" customHeight="1" x14ac:dyDescent="0.25">
      <c r="A68" s="113" t="s">
        <v>66</v>
      </c>
      <c r="B68" s="114"/>
      <c r="C68" s="114"/>
      <c r="D68" s="114"/>
      <c r="E68" s="114"/>
      <c r="F68" s="115"/>
      <c r="G68" s="67">
        <f>G67</f>
        <v>2213.6633299999999</v>
      </c>
      <c r="H68" s="1"/>
      <c r="I68" s="9"/>
      <c r="J68" s="1"/>
      <c r="K68" s="10"/>
      <c r="L68" s="1"/>
      <c r="M68" s="1"/>
      <c r="N68" s="1"/>
      <c r="O68" s="1"/>
    </row>
    <row r="69" spans="1:15" ht="15.75" customHeight="1" x14ac:dyDescent="0.25">
      <c r="A69" s="113" t="s">
        <v>67</v>
      </c>
      <c r="B69" s="114"/>
      <c r="C69" s="114"/>
      <c r="D69" s="114"/>
      <c r="E69" s="114"/>
      <c r="F69" s="115"/>
      <c r="G69" s="67">
        <f>G61+G68</f>
        <v>74443.84370525839</v>
      </c>
      <c r="H69" s="1"/>
      <c r="I69" s="9"/>
      <c r="J69" s="1"/>
      <c r="K69" s="10"/>
      <c r="L69" s="1"/>
      <c r="M69" s="1"/>
      <c r="N69" s="1"/>
      <c r="O69" s="1"/>
    </row>
    <row r="70" spans="1:15" ht="15.75" hidden="1" customHeight="1" x14ac:dyDescent="0.25">
      <c r="A70" s="119" t="s">
        <v>41</v>
      </c>
      <c r="B70" s="55" t="s">
        <v>68</v>
      </c>
      <c r="C70" s="122" t="s">
        <v>69</v>
      </c>
      <c r="D70" s="62"/>
      <c r="E70" s="71"/>
      <c r="F70" s="62"/>
      <c r="G70" s="67"/>
      <c r="H70" s="1"/>
      <c r="I70" s="9"/>
      <c r="J70" s="1"/>
      <c r="K70" s="10"/>
      <c r="L70" s="1"/>
      <c r="M70" s="1"/>
      <c r="N70" s="1"/>
      <c r="O70" s="1"/>
    </row>
    <row r="71" spans="1:15" ht="31.5" hidden="1" customHeight="1" x14ac:dyDescent="0.25">
      <c r="A71" s="120"/>
      <c r="B71" s="124" t="s">
        <v>70</v>
      </c>
      <c r="C71" s="120"/>
      <c r="D71" s="62"/>
      <c r="E71" s="72"/>
      <c r="F71" s="62"/>
      <c r="G71" s="67"/>
      <c r="H71" s="73">
        <f>POWER(1.053,1/12)</f>
        <v>1.0043128765598297</v>
      </c>
      <c r="I71" s="74" t="s">
        <v>71</v>
      </c>
      <c r="J71" s="75" t="s">
        <v>72</v>
      </c>
      <c r="K71" s="10"/>
      <c r="L71" s="1"/>
      <c r="M71" s="1"/>
      <c r="N71" s="1"/>
      <c r="O71" s="1"/>
    </row>
    <row r="72" spans="1:15" ht="31.5" hidden="1" customHeight="1" x14ac:dyDescent="0.25">
      <c r="A72" s="121"/>
      <c r="B72" s="121"/>
      <c r="C72" s="121"/>
      <c r="D72" s="57"/>
      <c r="E72" s="76"/>
      <c r="F72" s="25"/>
      <c r="G72" s="67">
        <f>G69</f>
        <v>74443.84370525839</v>
      </c>
      <c r="H72" s="1"/>
      <c r="I72" s="9"/>
      <c r="J72" s="75" t="s">
        <v>72</v>
      </c>
      <c r="K72" s="20"/>
      <c r="L72" s="1"/>
      <c r="M72" s="1"/>
      <c r="N72" s="1"/>
      <c r="O72" s="1"/>
    </row>
    <row r="73" spans="1:15" ht="15.75" hidden="1" customHeight="1" x14ac:dyDescent="0.25">
      <c r="A73" s="123" t="s">
        <v>73</v>
      </c>
      <c r="B73" s="114"/>
      <c r="C73" s="114"/>
      <c r="D73" s="114"/>
      <c r="E73" s="114"/>
      <c r="F73" s="115"/>
      <c r="G73" s="67" t="e">
        <f>#REF!</f>
        <v>#REF!</v>
      </c>
      <c r="H73" s="1"/>
      <c r="I73" s="111" t="s">
        <v>74</v>
      </c>
      <c r="J73" s="1"/>
      <c r="K73" s="10"/>
      <c r="L73" s="1"/>
      <c r="M73" s="1"/>
      <c r="N73" s="1"/>
      <c r="O73" s="68"/>
    </row>
    <row r="74" spans="1:15" ht="27" customHeight="1" x14ac:dyDescent="0.25">
      <c r="A74" s="63"/>
      <c r="B74" s="77" t="s">
        <v>75</v>
      </c>
      <c r="C74" s="57"/>
      <c r="D74" s="57"/>
      <c r="E74" s="57"/>
      <c r="F74" s="57"/>
      <c r="G74" s="67">
        <f>G72</f>
        <v>74443.84370525839</v>
      </c>
      <c r="H74" s="1"/>
      <c r="I74" s="112"/>
      <c r="J74" s="9"/>
      <c r="K74" s="10"/>
      <c r="L74" s="1"/>
      <c r="M74" s="1"/>
      <c r="N74" s="1"/>
      <c r="O74" s="1"/>
    </row>
    <row r="75" spans="1:15" ht="32.25" customHeight="1" x14ac:dyDescent="0.25">
      <c r="A75" s="78">
        <v>9</v>
      </c>
      <c r="B75" s="79" t="s">
        <v>76</v>
      </c>
      <c r="C75" s="12" t="s">
        <v>77</v>
      </c>
      <c r="D75" s="80" t="s">
        <v>78</v>
      </c>
      <c r="E75" s="81">
        <v>20</v>
      </c>
      <c r="F75" s="82"/>
      <c r="G75" s="67">
        <f>G74*20%</f>
        <v>14888.768741051679</v>
      </c>
      <c r="H75" s="1"/>
      <c r="I75" s="112"/>
      <c r="J75" s="1"/>
      <c r="K75" s="10"/>
      <c r="L75" s="1"/>
      <c r="M75" s="1"/>
      <c r="N75" s="1"/>
      <c r="O75" s="1"/>
    </row>
    <row r="76" spans="1:15" ht="15.75" customHeight="1" x14ac:dyDescent="0.25">
      <c r="A76" s="118" t="s">
        <v>79</v>
      </c>
      <c r="B76" s="114"/>
      <c r="C76" s="114"/>
      <c r="D76" s="114"/>
      <c r="E76" s="114"/>
      <c r="F76" s="115"/>
      <c r="G76" s="83">
        <f>G74+G75</f>
        <v>89332.612446310071</v>
      </c>
      <c r="H76" s="1"/>
      <c r="I76" s="9"/>
      <c r="J76" s="1"/>
      <c r="K76" s="10"/>
      <c r="L76" s="84"/>
      <c r="M76" s="1"/>
      <c r="N76" s="1"/>
      <c r="O76" s="1"/>
    </row>
    <row r="77" spans="1:15" ht="15.75" customHeight="1" x14ac:dyDescent="0.25">
      <c r="A77" s="27"/>
      <c r="B77" s="28" t="s">
        <v>20</v>
      </c>
      <c r="C77" s="29"/>
      <c r="D77" s="30"/>
      <c r="E77" s="31"/>
      <c r="F77" s="32"/>
      <c r="G77" s="33">
        <f>(G60+G54++G44+G37+G33+G29+G25+G20+G49)*1.2</f>
        <v>2745.1957420123194</v>
      </c>
      <c r="H77" s="10"/>
      <c r="I77" s="10"/>
      <c r="J77" s="1"/>
      <c r="K77" s="10"/>
      <c r="L77" s="1"/>
      <c r="M77" s="1"/>
      <c r="N77" s="1"/>
      <c r="O77" s="1"/>
    </row>
    <row r="78" spans="1:15" ht="15.75" customHeight="1" x14ac:dyDescent="0.25">
      <c r="A78" s="85"/>
      <c r="B78" s="86"/>
      <c r="C78" s="85"/>
      <c r="D78" s="85"/>
      <c r="E78" s="85"/>
      <c r="F78" s="85"/>
      <c r="G78" s="85"/>
      <c r="H78" s="85"/>
      <c r="I78" s="9"/>
      <c r="J78" s="85"/>
      <c r="K78" s="87"/>
      <c r="L78" s="85"/>
      <c r="M78" s="85"/>
      <c r="N78" s="85"/>
      <c r="O78" s="85"/>
    </row>
    <row r="79" spans="1:15" ht="15.75" customHeight="1" x14ac:dyDescent="0.25">
      <c r="A79" s="85"/>
      <c r="B79" s="85"/>
      <c r="C79" s="85"/>
      <c r="D79" s="85"/>
      <c r="E79" s="85"/>
      <c r="F79" s="85"/>
      <c r="G79" s="85"/>
      <c r="H79" s="1"/>
      <c r="I79" s="9"/>
      <c r="J79" s="1"/>
      <c r="K79" s="10"/>
      <c r="L79" s="1"/>
      <c r="M79" s="1"/>
      <c r="N79" s="1"/>
      <c r="O79" s="1"/>
    </row>
    <row r="80" spans="1:15" ht="15.75" customHeight="1" x14ac:dyDescent="0.25">
      <c r="A80" s="85"/>
      <c r="B80" s="85"/>
      <c r="C80" s="85"/>
      <c r="D80" s="85"/>
      <c r="E80" s="85"/>
      <c r="F80" s="85"/>
      <c r="G80" s="85"/>
      <c r="H80" s="1"/>
      <c r="I80" s="9"/>
      <c r="J80" s="1"/>
      <c r="K80" s="10"/>
      <c r="L80" s="1"/>
      <c r="M80" s="1"/>
      <c r="N80" s="1"/>
      <c r="O80" s="1"/>
    </row>
    <row r="81" spans="1:15" ht="15.75" customHeight="1" x14ac:dyDescent="0.25">
      <c r="A81" s="85"/>
      <c r="B81" s="85"/>
      <c r="C81" s="85"/>
      <c r="D81" s="85"/>
      <c r="E81" s="85"/>
      <c r="F81" s="85"/>
      <c r="G81" s="85"/>
      <c r="H81" s="1"/>
      <c r="I81" s="9"/>
      <c r="J81" s="1"/>
      <c r="K81" s="10"/>
      <c r="L81" s="1"/>
      <c r="M81" s="1"/>
      <c r="N81" s="1"/>
      <c r="O81" s="1"/>
    </row>
    <row r="82" spans="1:15" ht="15.75" customHeight="1" x14ac:dyDescent="0.25">
      <c r="A82" s="85"/>
      <c r="B82" s="85"/>
      <c r="C82" s="85"/>
      <c r="D82" s="85"/>
      <c r="E82" s="85"/>
      <c r="F82" s="85"/>
      <c r="G82" s="85"/>
      <c r="H82" s="1"/>
      <c r="I82" s="9"/>
      <c r="J82" s="1"/>
      <c r="K82" s="10"/>
      <c r="L82" s="1"/>
      <c r="M82" s="1"/>
      <c r="N82" s="1"/>
      <c r="O82" s="1"/>
    </row>
    <row r="83" spans="1:15" ht="15.75" customHeight="1" x14ac:dyDescent="0.25">
      <c r="A83" s="85"/>
      <c r="B83" s="85"/>
      <c r="C83" s="85"/>
      <c r="D83" s="85"/>
      <c r="E83" s="85"/>
      <c r="F83" s="85"/>
      <c r="G83" s="85"/>
      <c r="H83" s="1"/>
      <c r="I83" s="9"/>
      <c r="J83" s="1"/>
      <c r="K83" s="10"/>
      <c r="L83" s="1"/>
      <c r="M83" s="1"/>
      <c r="N83" s="1"/>
      <c r="O83" s="1"/>
    </row>
    <row r="84" spans="1:15" ht="15.75" customHeight="1" x14ac:dyDescent="0.25">
      <c r="A84" s="85"/>
      <c r="B84" s="85"/>
      <c r="C84" s="85"/>
      <c r="D84" s="85"/>
      <c r="E84" s="85"/>
      <c r="F84" s="85"/>
      <c r="G84" s="85"/>
      <c r="H84" s="1"/>
      <c r="I84" s="9"/>
      <c r="J84" s="1"/>
      <c r="K84" s="10"/>
      <c r="L84" s="1"/>
      <c r="M84" s="1"/>
      <c r="N84" s="1"/>
      <c r="O84" s="1"/>
    </row>
    <row r="85" spans="1:15" ht="15.75" customHeight="1" x14ac:dyDescent="0.25">
      <c r="A85" s="85"/>
      <c r="B85" s="85"/>
      <c r="C85" s="85"/>
      <c r="D85" s="85"/>
      <c r="E85" s="85"/>
      <c r="F85" s="85"/>
      <c r="G85" s="85"/>
      <c r="H85" s="1"/>
      <c r="I85" s="9"/>
      <c r="J85" s="1"/>
      <c r="K85" s="10"/>
      <c r="L85" s="1"/>
      <c r="M85" s="1"/>
      <c r="N85" s="1"/>
      <c r="O85" s="1"/>
    </row>
    <row r="86" spans="1:15" ht="15.75" customHeight="1" x14ac:dyDescent="0.25">
      <c r="A86" s="85"/>
      <c r="B86" s="85"/>
      <c r="C86" s="85"/>
      <c r="D86" s="85"/>
      <c r="E86" s="85"/>
      <c r="F86" s="85"/>
      <c r="G86" s="85"/>
      <c r="H86" s="1"/>
      <c r="I86" s="9"/>
      <c r="J86" s="1"/>
      <c r="K86" s="10"/>
      <c r="L86" s="1"/>
      <c r="M86" s="1"/>
      <c r="N86" s="1"/>
      <c r="O86" s="1"/>
    </row>
    <row r="87" spans="1:15" ht="15.75" customHeight="1" x14ac:dyDescent="0.25">
      <c r="A87" s="85"/>
      <c r="B87" s="85"/>
      <c r="C87" s="85"/>
      <c r="D87" s="85"/>
      <c r="E87" s="85"/>
      <c r="F87" s="85"/>
      <c r="G87" s="85"/>
      <c r="H87" s="1"/>
      <c r="I87" s="9"/>
      <c r="J87" s="1"/>
      <c r="K87" s="10"/>
      <c r="L87" s="1"/>
      <c r="M87" s="1"/>
      <c r="N87" s="1"/>
      <c r="O87" s="1"/>
    </row>
  </sheetData>
  <mergeCells count="23">
    <mergeCell ref="C4:D4"/>
    <mergeCell ref="E4:G4"/>
    <mergeCell ref="D12:D13"/>
    <mergeCell ref="E12:E13"/>
    <mergeCell ref="F12:G12"/>
    <mergeCell ref="A15:G15"/>
    <mergeCell ref="D5:G5"/>
    <mergeCell ref="A9:G9"/>
    <mergeCell ref="A10:G10"/>
    <mergeCell ref="A11:G11"/>
    <mergeCell ref="A12:A13"/>
    <mergeCell ref="B12:B13"/>
    <mergeCell ref="C12:C13"/>
    <mergeCell ref="A76:F76"/>
    <mergeCell ref="A70:A72"/>
    <mergeCell ref="C70:C72"/>
    <mergeCell ref="A73:F73"/>
    <mergeCell ref="B71:B72"/>
    <mergeCell ref="I73:I75"/>
    <mergeCell ref="A69:F69"/>
    <mergeCell ref="A68:F68"/>
    <mergeCell ref="A61:F61"/>
    <mergeCell ref="A62:G62"/>
  </mergeCells>
  <pageMargins left="0.70866141732283472" right="0.55118110236220474" top="0.9055118110236221" bottom="0.86614173228346458" header="0" footer="0"/>
  <pageSetup paperSize="9" scale="66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"/>
  <sheetViews>
    <sheetView workbookViewId="0"/>
  </sheetViews>
  <sheetFormatPr defaultColWidth="14.42578125" defaultRowHeight="15" customHeight="1" x14ac:dyDescent="0.25"/>
  <cols>
    <col min="1" max="1" width="77.42578125" customWidth="1"/>
    <col min="2" max="3" width="10.28515625" customWidth="1"/>
    <col min="4" max="4" width="12.7109375" customWidth="1"/>
    <col min="5" max="5" width="10" customWidth="1"/>
    <col min="6" max="6" width="12.5703125" customWidth="1"/>
    <col min="7" max="7" width="12.7109375" customWidth="1"/>
    <col min="8" max="11" width="8.85546875" customWidth="1"/>
  </cols>
  <sheetData>
    <row r="1" spans="1:11" ht="15.75" customHeight="1" x14ac:dyDescent="0.25">
      <c r="A1" s="136" t="s">
        <v>80</v>
      </c>
      <c r="B1" s="112"/>
      <c r="C1" s="88"/>
      <c r="D1" s="89"/>
      <c r="E1" s="89"/>
      <c r="F1" s="89"/>
      <c r="G1" s="89"/>
      <c r="H1" s="89"/>
      <c r="I1" s="89"/>
      <c r="J1" s="89"/>
      <c r="K1" s="89"/>
    </row>
    <row r="2" spans="1:11" ht="15.75" customHeight="1" x14ac:dyDescent="0.25">
      <c r="A2" s="136" t="s">
        <v>81</v>
      </c>
      <c r="B2" s="112"/>
      <c r="C2" s="88"/>
      <c r="D2" s="89"/>
      <c r="E2" s="89"/>
      <c r="F2" s="89"/>
      <c r="G2" s="89"/>
      <c r="H2" s="89"/>
      <c r="I2" s="89"/>
      <c r="J2" s="89"/>
      <c r="K2" s="89"/>
    </row>
    <row r="3" spans="1:11" ht="15.75" customHeight="1" x14ac:dyDescent="0.25">
      <c r="A3" s="89" t="s">
        <v>82</v>
      </c>
      <c r="B3" s="90" t="s">
        <v>83</v>
      </c>
      <c r="C3" s="90"/>
      <c r="D3" s="89"/>
      <c r="E3" s="89"/>
      <c r="F3" s="89"/>
      <c r="G3" s="89"/>
      <c r="H3" s="89"/>
      <c r="I3" s="89"/>
      <c r="J3" s="89"/>
      <c r="K3" s="89"/>
    </row>
    <row r="4" spans="1:11" ht="15.75" customHeight="1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1" ht="15.75" customHeight="1" x14ac:dyDescent="0.25">
      <c r="A5" s="91" t="s">
        <v>84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81" customHeight="1" x14ac:dyDescent="0.25">
      <c r="A6" s="137" t="s">
        <v>85</v>
      </c>
      <c r="B6" s="112"/>
      <c r="C6" s="92"/>
      <c r="D6" s="89"/>
      <c r="E6" s="89"/>
      <c r="F6" s="89"/>
      <c r="G6" s="89"/>
      <c r="H6" s="89"/>
      <c r="I6" s="89"/>
      <c r="J6" s="89"/>
      <c r="K6" s="89"/>
    </row>
    <row r="7" spans="1:11" ht="33.75" customHeight="1" x14ac:dyDescent="0.25">
      <c r="A7" s="137" t="s">
        <v>86</v>
      </c>
      <c r="B7" s="112"/>
      <c r="C7" s="92"/>
      <c r="D7" s="89"/>
      <c r="E7" s="89"/>
      <c r="F7" s="89"/>
      <c r="G7" s="89"/>
      <c r="H7" s="89"/>
      <c r="I7" s="89"/>
      <c r="J7" s="89"/>
      <c r="K7" s="89"/>
    </row>
    <row r="8" spans="1:11" ht="15.75" customHeight="1" x14ac:dyDescent="0.2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</row>
    <row r="9" spans="1:11" ht="15.75" customHeight="1" x14ac:dyDescent="0.35">
      <c r="A9" s="89" t="s">
        <v>87</v>
      </c>
      <c r="B9" s="89"/>
      <c r="C9" s="89"/>
      <c r="D9" s="89"/>
      <c r="E9" s="89"/>
      <c r="F9" s="89"/>
      <c r="G9" s="89"/>
      <c r="H9" s="89"/>
      <c r="I9" s="89"/>
      <c r="J9" s="89"/>
      <c r="K9" s="89"/>
    </row>
    <row r="10" spans="1:11" ht="15.75" customHeight="1" x14ac:dyDescent="0.2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</row>
    <row r="11" spans="1:11" ht="15.75" customHeight="1" x14ac:dyDescent="0.25">
      <c r="A11" s="89" t="s">
        <v>88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</row>
    <row r="12" spans="1:11" ht="17.25" customHeight="1" x14ac:dyDescent="0.25">
      <c r="A12" s="137" t="s">
        <v>89</v>
      </c>
      <c r="B12" s="112"/>
      <c r="C12" s="92"/>
      <c r="D12" s="89"/>
      <c r="E12" s="89"/>
      <c r="F12" s="89"/>
      <c r="G12" s="89"/>
      <c r="H12" s="89"/>
      <c r="I12" s="89"/>
      <c r="J12" s="89"/>
      <c r="K12" s="89"/>
    </row>
    <row r="13" spans="1:11" ht="15.75" customHeight="1" x14ac:dyDescent="0.25">
      <c r="A13" s="89" t="s">
        <v>90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</row>
    <row r="14" spans="1:11" ht="33.75" customHeight="1" x14ac:dyDescent="0.25">
      <c r="A14" s="137" t="s">
        <v>91</v>
      </c>
      <c r="B14" s="112"/>
      <c r="C14" s="92"/>
      <c r="D14" s="89"/>
      <c r="E14" s="89"/>
      <c r="F14" s="89"/>
      <c r="G14" s="89"/>
      <c r="H14" s="89"/>
      <c r="I14" s="89"/>
      <c r="J14" s="89"/>
      <c r="K14" s="89"/>
    </row>
    <row r="15" spans="1:11" ht="30.75" customHeight="1" x14ac:dyDescent="0.25">
      <c r="A15" s="137" t="s">
        <v>92</v>
      </c>
      <c r="B15" s="112"/>
      <c r="C15" s="92"/>
      <c r="D15" s="89"/>
      <c r="E15" s="89"/>
      <c r="F15" s="89"/>
      <c r="G15" s="89"/>
      <c r="H15" s="89"/>
      <c r="I15" s="89"/>
      <c r="J15" s="89"/>
      <c r="K15" s="89"/>
    </row>
    <row r="16" spans="1:11" ht="15.75" customHeight="1" x14ac:dyDescent="0.25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</row>
    <row r="17" spans="1:11" ht="15.75" customHeight="1" x14ac:dyDescent="0.35">
      <c r="A17" s="89" t="s">
        <v>93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</row>
    <row r="18" spans="1:11" ht="15.75" customHeight="1" x14ac:dyDescent="0.25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</row>
    <row r="19" spans="1:11" ht="15.75" customHeight="1" x14ac:dyDescent="0.35">
      <c r="A19" s="89" t="s">
        <v>94</v>
      </c>
      <c r="B19" s="89"/>
      <c r="C19" s="89"/>
      <c r="D19" s="93">
        <f>96.836*31287.3*0.3</f>
        <v>908921.09483999992</v>
      </c>
      <c r="E19" s="93">
        <f>D19/12</f>
        <v>75743.424569999988</v>
      </c>
      <c r="F19" s="93">
        <f>E19*9</f>
        <v>681690.82112999994</v>
      </c>
      <c r="G19" s="93">
        <f>F19*1.051</f>
        <v>716457.05300762993</v>
      </c>
      <c r="H19" s="89"/>
      <c r="I19" s="89"/>
      <c r="J19" s="89"/>
      <c r="K19" s="89"/>
    </row>
    <row r="20" spans="1:11" ht="15.75" customHeight="1" x14ac:dyDescent="0.25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</row>
    <row r="21" spans="1:11" ht="15.75" customHeight="1" x14ac:dyDescent="0.35">
      <c r="A21" s="89" t="s">
        <v>95</v>
      </c>
      <c r="B21" s="89"/>
      <c r="C21" s="89"/>
      <c r="D21" s="89"/>
      <c r="E21" s="89"/>
      <c r="F21" s="89"/>
      <c r="G21" s="93">
        <f>D19*1.051*1.049</f>
        <v>1002084.598140005</v>
      </c>
      <c r="H21" s="89"/>
      <c r="I21" s="89"/>
      <c r="J21" s="89"/>
      <c r="K21" s="89"/>
    </row>
    <row r="22" spans="1:11" ht="15.75" customHeight="1" x14ac:dyDescent="0.25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</row>
    <row r="23" spans="1:11" ht="15.75" customHeight="1" x14ac:dyDescent="0.35">
      <c r="A23" s="89" t="s">
        <v>96</v>
      </c>
      <c r="B23" s="89"/>
      <c r="C23" s="89"/>
      <c r="D23" s="89"/>
      <c r="E23" s="89"/>
      <c r="F23" s="89"/>
      <c r="G23" s="94">
        <f>SUM(G19:G21)</f>
        <v>1718541.651147635</v>
      </c>
      <c r="H23" s="89"/>
      <c r="I23" s="89"/>
      <c r="J23" s="89"/>
      <c r="K23" s="89"/>
    </row>
    <row r="24" spans="1:11" ht="15.75" customHeight="1" x14ac:dyDescent="0.25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</row>
    <row r="25" spans="1:11" ht="15.75" customHeight="1" x14ac:dyDescent="0.25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</row>
    <row r="26" spans="1:11" ht="15.75" customHeight="1" x14ac:dyDescent="0.25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</row>
    <row r="27" spans="1:11" ht="15.75" customHeight="1" x14ac:dyDescent="0.25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</row>
    <row r="28" spans="1:11" ht="15.75" customHeight="1" x14ac:dyDescent="0.25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</row>
    <row r="29" spans="1:11" ht="15.75" customHeight="1" x14ac:dyDescent="0.25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</row>
    <row r="30" spans="1:11" ht="15.75" customHeight="1" x14ac:dyDescent="0.25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</row>
    <row r="31" spans="1:11" ht="15.75" customHeight="1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</row>
    <row r="32" spans="1:11" ht="15.75" customHeight="1" x14ac:dyDescent="0.25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</row>
    <row r="33" spans="1:11" ht="15.75" customHeight="1" x14ac:dyDescent="0.25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</row>
    <row r="34" spans="1:11" ht="15.75" customHeight="1" x14ac:dyDescent="0.25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</row>
    <row r="35" spans="1:11" ht="15.75" customHeight="1" x14ac:dyDescent="0.2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</row>
    <row r="36" spans="1:11" ht="15.75" customHeight="1" x14ac:dyDescent="0.25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</row>
    <row r="37" spans="1:11" ht="15.75" customHeight="1" x14ac:dyDescent="0.25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</row>
    <row r="38" spans="1:11" ht="15.75" customHeight="1" x14ac:dyDescent="0.25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</row>
    <row r="39" spans="1:11" ht="15.75" customHeight="1" x14ac:dyDescent="0.25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</row>
    <row r="40" spans="1:11" ht="15.75" customHeight="1" x14ac:dyDescent="0.25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</row>
    <row r="41" spans="1:11" ht="15.75" customHeight="1" x14ac:dyDescent="0.25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</row>
    <row r="42" spans="1:11" ht="15.75" customHeight="1" x14ac:dyDescent="0.25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</row>
    <row r="43" spans="1:11" ht="15.75" customHeight="1" x14ac:dyDescent="0.25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</row>
    <row r="44" spans="1:11" ht="15.75" customHeight="1" x14ac:dyDescent="0.25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</row>
    <row r="45" spans="1:11" ht="15.75" customHeight="1" x14ac:dyDescent="0.25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</row>
    <row r="46" spans="1:11" ht="15.75" customHeight="1" x14ac:dyDescent="0.25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</row>
    <row r="47" spans="1:11" ht="15.75" customHeight="1" x14ac:dyDescent="0.25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</row>
    <row r="48" spans="1:11" ht="15.75" customHeight="1" x14ac:dyDescent="0.25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</row>
    <row r="49" spans="1:11" ht="15.75" customHeight="1" x14ac:dyDescent="0.25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</row>
    <row r="50" spans="1:11" ht="15.75" customHeight="1" x14ac:dyDescent="0.25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</row>
    <row r="51" spans="1:11" ht="15.75" customHeight="1" x14ac:dyDescent="0.25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</row>
    <row r="52" spans="1:11" ht="15.75" customHeight="1" x14ac:dyDescent="0.25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</row>
    <row r="53" spans="1:11" ht="15.75" customHeight="1" x14ac:dyDescent="0.25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</row>
    <row r="54" spans="1:11" ht="15.75" customHeight="1" x14ac:dyDescent="0.25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</row>
    <row r="55" spans="1:11" ht="15.75" customHeight="1" x14ac:dyDescent="0.25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</row>
    <row r="56" spans="1:11" ht="15.75" customHeight="1" x14ac:dyDescent="0.25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</row>
    <row r="57" spans="1:11" ht="15.75" customHeight="1" x14ac:dyDescent="0.25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</row>
    <row r="58" spans="1:11" ht="15.75" customHeight="1" x14ac:dyDescent="0.25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</row>
    <row r="59" spans="1:11" ht="15.75" customHeight="1" x14ac:dyDescent="0.25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</row>
    <row r="60" spans="1:11" ht="15.75" customHeight="1" x14ac:dyDescent="0.25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</row>
    <row r="61" spans="1:11" ht="15.75" customHeight="1" x14ac:dyDescent="0.25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</row>
    <row r="62" spans="1:11" ht="15.75" customHeight="1" x14ac:dyDescent="0.25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</row>
    <row r="63" spans="1:11" ht="15.75" customHeight="1" x14ac:dyDescent="0.25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</row>
    <row r="64" spans="1:11" ht="15.75" customHeight="1" x14ac:dyDescent="0.25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</row>
    <row r="65" spans="1:11" ht="15.75" customHeight="1" x14ac:dyDescent="0.25">
      <c r="A65" s="89"/>
      <c r="B65" s="89"/>
      <c r="C65" s="89"/>
      <c r="D65" s="89"/>
      <c r="E65" s="89"/>
      <c r="F65" s="89"/>
      <c r="G65" s="89"/>
      <c r="H65" s="89"/>
      <c r="I65" s="89"/>
      <c r="J65" s="89"/>
      <c r="K65" s="89"/>
    </row>
    <row r="66" spans="1:11" ht="15.75" customHeight="1" x14ac:dyDescent="0.25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89"/>
    </row>
    <row r="67" spans="1:11" ht="15.75" customHeight="1" x14ac:dyDescent="0.25">
      <c r="A67" s="89"/>
      <c r="B67" s="89"/>
      <c r="C67" s="89"/>
      <c r="D67" s="89"/>
      <c r="E67" s="89"/>
      <c r="F67" s="89"/>
      <c r="G67" s="89"/>
      <c r="H67" s="89"/>
      <c r="I67" s="89"/>
      <c r="J67" s="89"/>
      <c r="K67" s="89"/>
    </row>
    <row r="68" spans="1:11" ht="15.75" customHeight="1" x14ac:dyDescent="0.25">
      <c r="A68" s="89"/>
      <c r="B68" s="89"/>
      <c r="C68" s="89"/>
      <c r="D68" s="89"/>
      <c r="E68" s="89"/>
      <c r="F68" s="89"/>
      <c r="G68" s="89"/>
      <c r="H68" s="89"/>
      <c r="I68" s="89"/>
      <c r="J68" s="89"/>
      <c r="K68" s="89"/>
    </row>
    <row r="69" spans="1:11" ht="15.75" customHeight="1" x14ac:dyDescent="0.25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</row>
    <row r="70" spans="1:11" ht="15.75" customHeight="1" x14ac:dyDescent="0.25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</row>
    <row r="71" spans="1:11" ht="15.75" customHeight="1" x14ac:dyDescent="0.25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</row>
    <row r="72" spans="1:11" ht="15.75" customHeight="1" x14ac:dyDescent="0.25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</row>
    <row r="73" spans="1:11" ht="15.75" customHeight="1" x14ac:dyDescent="0.25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</row>
    <row r="74" spans="1:11" ht="15.75" customHeight="1" x14ac:dyDescent="0.25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</row>
    <row r="75" spans="1:11" ht="15.75" customHeight="1" x14ac:dyDescent="0.25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</row>
    <row r="76" spans="1:11" ht="15.75" customHeight="1" x14ac:dyDescent="0.25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</row>
    <row r="77" spans="1:11" ht="15.75" customHeight="1" x14ac:dyDescent="0.25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</row>
    <row r="78" spans="1:11" ht="15.75" customHeight="1" x14ac:dyDescent="0.25">
      <c r="A78" s="89"/>
      <c r="B78" s="89"/>
      <c r="C78" s="89"/>
      <c r="D78" s="89"/>
      <c r="E78" s="89"/>
      <c r="F78" s="89"/>
      <c r="G78" s="89"/>
      <c r="H78" s="89"/>
      <c r="I78" s="89"/>
      <c r="J78" s="89"/>
      <c r="K78" s="89"/>
    </row>
    <row r="79" spans="1:11" ht="15.75" customHeight="1" x14ac:dyDescent="0.25">
      <c r="A79" s="89"/>
      <c r="B79" s="89"/>
      <c r="C79" s="89"/>
      <c r="D79" s="89"/>
      <c r="E79" s="89"/>
      <c r="F79" s="89"/>
      <c r="G79" s="89"/>
      <c r="H79" s="89"/>
      <c r="I79" s="89"/>
      <c r="J79" s="89"/>
      <c r="K79" s="89"/>
    </row>
    <row r="80" spans="1:11" ht="15.75" customHeight="1" x14ac:dyDescent="0.25">
      <c r="A80" s="89"/>
      <c r="B80" s="89"/>
      <c r="C80" s="89"/>
      <c r="D80" s="89"/>
      <c r="E80" s="89"/>
      <c r="F80" s="89"/>
      <c r="G80" s="89"/>
      <c r="H80" s="89"/>
      <c r="I80" s="89"/>
      <c r="J80" s="89"/>
      <c r="K80" s="89"/>
    </row>
    <row r="81" spans="1:11" ht="15.75" customHeight="1" x14ac:dyDescent="0.25">
      <c r="A81" s="89"/>
      <c r="B81" s="89"/>
      <c r="C81" s="89"/>
      <c r="D81" s="89"/>
      <c r="E81" s="89"/>
      <c r="F81" s="89"/>
      <c r="G81" s="89"/>
      <c r="H81" s="89"/>
      <c r="I81" s="89"/>
      <c r="J81" s="89"/>
      <c r="K81" s="89"/>
    </row>
    <row r="82" spans="1:11" ht="15.75" customHeight="1" x14ac:dyDescent="0.25">
      <c r="A82" s="89"/>
      <c r="B82" s="89"/>
      <c r="C82" s="89"/>
      <c r="D82" s="89"/>
      <c r="E82" s="89"/>
      <c r="F82" s="89"/>
      <c r="G82" s="89"/>
      <c r="H82" s="89"/>
      <c r="I82" s="89"/>
      <c r="J82" s="89"/>
      <c r="K82" s="89"/>
    </row>
    <row r="83" spans="1:11" ht="15.75" customHeight="1" x14ac:dyDescent="0.25">
      <c r="A83" s="89"/>
      <c r="B83" s="89"/>
      <c r="C83" s="89"/>
      <c r="D83" s="89"/>
      <c r="E83" s="89"/>
      <c r="F83" s="89"/>
      <c r="G83" s="89"/>
      <c r="H83" s="89"/>
      <c r="I83" s="89"/>
      <c r="J83" s="89"/>
      <c r="K83" s="89"/>
    </row>
    <row r="84" spans="1:11" ht="15.75" customHeight="1" x14ac:dyDescent="0.25">
      <c r="A84" s="89"/>
      <c r="B84" s="89"/>
      <c r="C84" s="89"/>
      <c r="D84" s="89"/>
      <c r="E84" s="89"/>
      <c r="F84" s="89"/>
      <c r="G84" s="89"/>
      <c r="H84" s="89"/>
      <c r="I84" s="89"/>
      <c r="J84" s="89"/>
      <c r="K84" s="89"/>
    </row>
    <row r="85" spans="1:11" ht="15.75" customHeight="1" x14ac:dyDescent="0.25">
      <c r="A85" s="89"/>
      <c r="B85" s="89"/>
      <c r="C85" s="89"/>
      <c r="D85" s="89"/>
      <c r="E85" s="89"/>
      <c r="F85" s="89"/>
      <c r="G85" s="89"/>
      <c r="H85" s="89"/>
      <c r="I85" s="89"/>
      <c r="J85" s="89"/>
      <c r="K85" s="89"/>
    </row>
    <row r="86" spans="1:11" ht="15.75" customHeight="1" x14ac:dyDescent="0.25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89"/>
    </row>
    <row r="87" spans="1:11" ht="15.75" customHeight="1" x14ac:dyDescent="0.25">
      <c r="A87" s="89"/>
      <c r="B87" s="89"/>
      <c r="C87" s="89"/>
      <c r="D87" s="89"/>
      <c r="E87" s="89"/>
      <c r="F87" s="89"/>
      <c r="G87" s="89"/>
      <c r="H87" s="89"/>
      <c r="I87" s="89"/>
      <c r="J87" s="89"/>
      <c r="K87" s="89"/>
    </row>
    <row r="88" spans="1:11" ht="15.75" customHeight="1" x14ac:dyDescent="0.25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</row>
    <row r="89" spans="1:11" ht="15.75" customHeight="1" x14ac:dyDescent="0.25">
      <c r="A89" s="89"/>
      <c r="B89" s="89"/>
      <c r="C89" s="89"/>
      <c r="D89" s="89"/>
      <c r="E89" s="89"/>
      <c r="F89" s="89"/>
      <c r="G89" s="89"/>
      <c r="H89" s="89"/>
      <c r="I89" s="89"/>
      <c r="J89" s="89"/>
      <c r="K89" s="89"/>
    </row>
    <row r="90" spans="1:11" ht="15.75" customHeight="1" x14ac:dyDescent="0.25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9"/>
    </row>
    <row r="91" spans="1:11" ht="15.75" customHeight="1" x14ac:dyDescent="0.25">
      <c r="A91" s="89"/>
      <c r="B91" s="89"/>
      <c r="C91" s="89"/>
      <c r="D91" s="89"/>
      <c r="E91" s="89"/>
      <c r="F91" s="89"/>
      <c r="G91" s="89"/>
      <c r="H91" s="89"/>
      <c r="I91" s="89"/>
      <c r="J91" s="89"/>
      <c r="K91" s="89"/>
    </row>
    <row r="92" spans="1:11" ht="15.75" customHeight="1" x14ac:dyDescent="0.25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</row>
    <row r="93" spans="1:11" ht="15.75" customHeight="1" x14ac:dyDescent="0.25">
      <c r="A93" s="89"/>
      <c r="B93" s="89"/>
      <c r="C93" s="89"/>
      <c r="D93" s="89"/>
      <c r="E93" s="89"/>
      <c r="F93" s="89"/>
      <c r="G93" s="89"/>
      <c r="H93" s="89"/>
      <c r="I93" s="89"/>
      <c r="J93" s="89"/>
      <c r="K93" s="89"/>
    </row>
    <row r="94" spans="1:11" ht="15.75" customHeight="1" x14ac:dyDescent="0.25">
      <c r="A94" s="89"/>
      <c r="B94" s="89"/>
      <c r="C94" s="89"/>
      <c r="D94" s="89"/>
      <c r="E94" s="89"/>
      <c r="F94" s="89"/>
      <c r="G94" s="89"/>
      <c r="H94" s="89"/>
      <c r="I94" s="89"/>
      <c r="J94" s="89"/>
      <c r="K94" s="89"/>
    </row>
    <row r="95" spans="1:11" ht="15.75" customHeight="1" x14ac:dyDescent="0.25">
      <c r="A95" s="89"/>
      <c r="B95" s="89"/>
      <c r="C95" s="89"/>
      <c r="D95" s="89"/>
      <c r="E95" s="89"/>
      <c r="F95" s="89"/>
      <c r="G95" s="89"/>
      <c r="H95" s="89"/>
      <c r="I95" s="89"/>
      <c r="J95" s="89"/>
      <c r="K95" s="89"/>
    </row>
    <row r="96" spans="1:11" ht="15.75" customHeight="1" x14ac:dyDescent="0.25">
      <c r="A96" s="89"/>
      <c r="B96" s="89"/>
      <c r="C96" s="89"/>
      <c r="D96" s="89"/>
      <c r="E96" s="89"/>
      <c r="F96" s="89"/>
      <c r="G96" s="89"/>
      <c r="H96" s="89"/>
      <c r="I96" s="89"/>
      <c r="J96" s="89"/>
      <c r="K96" s="89"/>
    </row>
    <row r="97" spans="1:11" ht="15.75" customHeight="1" x14ac:dyDescent="0.25">
      <c r="A97" s="89"/>
      <c r="B97" s="89"/>
      <c r="C97" s="89"/>
      <c r="D97" s="89"/>
      <c r="E97" s="89"/>
      <c r="F97" s="89"/>
      <c r="G97" s="89"/>
      <c r="H97" s="89"/>
      <c r="I97" s="89"/>
      <c r="J97" s="89"/>
      <c r="K97" s="89"/>
    </row>
    <row r="98" spans="1:11" ht="15.75" customHeight="1" x14ac:dyDescent="0.25">
      <c r="A98" s="89"/>
      <c r="B98" s="89"/>
      <c r="C98" s="89"/>
      <c r="D98" s="89"/>
      <c r="E98" s="89"/>
      <c r="F98" s="89"/>
      <c r="G98" s="89"/>
      <c r="H98" s="89"/>
      <c r="I98" s="89"/>
      <c r="J98" s="89"/>
      <c r="K98" s="89"/>
    </row>
    <row r="99" spans="1:11" ht="15.75" customHeight="1" x14ac:dyDescent="0.25">
      <c r="A99" s="89"/>
      <c r="B99" s="89"/>
      <c r="C99" s="89"/>
      <c r="D99" s="89"/>
      <c r="E99" s="89"/>
      <c r="F99" s="89"/>
      <c r="G99" s="89"/>
      <c r="H99" s="89"/>
      <c r="I99" s="89"/>
      <c r="J99" s="89"/>
      <c r="K99" s="89"/>
    </row>
    <row r="100" spans="1:11" ht="15.75" customHeight="1" x14ac:dyDescent="0.25">
      <c r="A100" s="89"/>
      <c r="B100" s="89"/>
      <c r="C100" s="89"/>
      <c r="D100" s="89"/>
      <c r="E100" s="89"/>
      <c r="F100" s="89"/>
      <c r="G100" s="89"/>
      <c r="H100" s="89"/>
      <c r="I100" s="89"/>
      <c r="J100" s="89"/>
      <c r="K100" s="89"/>
    </row>
  </sheetData>
  <mergeCells count="7">
    <mergeCell ref="A1:B1"/>
    <mergeCell ref="A6:B6"/>
    <mergeCell ref="A7:B7"/>
    <mergeCell ref="A12:B12"/>
    <mergeCell ref="A15:B15"/>
    <mergeCell ref="A14:B14"/>
    <mergeCell ref="A2:B2"/>
  </mergeCells>
  <pageMargins left="0.52" right="0.28999999999999998" top="0.46" bottom="0.75" header="0" footer="0"/>
  <pageSetup paperSize="9" scale="9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"/>
  <sheetViews>
    <sheetView workbookViewId="0"/>
  </sheetViews>
  <sheetFormatPr defaultColWidth="14.42578125" defaultRowHeight="15" customHeight="1" x14ac:dyDescent="0.25"/>
  <cols>
    <col min="1" max="1" width="6.5703125" customWidth="1"/>
    <col min="2" max="2" width="11.28515625" customWidth="1"/>
    <col min="3" max="3" width="22.140625" customWidth="1"/>
    <col min="4" max="4" width="50" customWidth="1"/>
    <col min="5" max="5" width="75.28515625" customWidth="1"/>
    <col min="6" max="11" width="8.7109375" customWidth="1"/>
  </cols>
  <sheetData>
    <row r="1" spans="1:5" ht="32.25" customHeight="1" x14ac:dyDescent="0.25">
      <c r="A1" s="138" t="s">
        <v>97</v>
      </c>
      <c r="B1" s="139"/>
      <c r="C1" s="139"/>
      <c r="D1" s="139"/>
      <c r="E1" s="139"/>
    </row>
    <row r="2" spans="1:5" ht="30" x14ac:dyDescent="0.25">
      <c r="A2" s="95" t="s">
        <v>98</v>
      </c>
      <c r="B2" s="96" t="s">
        <v>99</v>
      </c>
      <c r="C2" s="96" t="s">
        <v>100</v>
      </c>
      <c r="D2" s="96" t="s">
        <v>101</v>
      </c>
      <c r="E2" s="96" t="s">
        <v>102</v>
      </c>
    </row>
    <row r="3" spans="1:5" ht="252.75" customHeight="1" x14ac:dyDescent="0.25">
      <c r="A3" s="97">
        <v>1</v>
      </c>
      <c r="B3" s="98" t="s">
        <v>103</v>
      </c>
      <c r="C3" s="95" t="s">
        <v>104</v>
      </c>
      <c r="D3" s="95"/>
      <c r="E3" s="99" t="s">
        <v>105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A1:E1"/>
  </mergeCells>
  <pageMargins left="0.70866141732283472" right="0.70866141732283472" top="0.74803149606299213" bottom="0.74803149606299213" header="0" footer="0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 НЦС</vt:lpstr>
      <vt:lpstr>Расчет аренды</vt:lpstr>
      <vt:lpstr>замечания 23.09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Razumnova</dc:creator>
  <cp:lastModifiedBy>Пользователь</cp:lastModifiedBy>
  <cp:lastPrinted>2022-05-20T10:15:15Z</cp:lastPrinted>
  <dcterms:created xsi:type="dcterms:W3CDTF">2021-04-28T06:51:22Z</dcterms:created>
  <dcterms:modified xsi:type="dcterms:W3CDTF">2022-05-26T13:12:44Z</dcterms:modified>
</cp:coreProperties>
</file>